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3BF36D2-0463-4A3A-802F-DED3F78E29A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ОЛУСТАЦ(СОП)" sheetId="1" r:id="rId1"/>
    <sheet name="ПОЛУСТАЦ (ДИ)" sheetId="2" r:id="rId2"/>
    <sheet name="ПОЛУСТАЦ (ЧУ 1 степ. пожилые) " sheetId="3" r:id="rId3"/>
    <sheet name="ПОЛУСТАЦ (ЧУ (пожилые)2-3 степе" sheetId="4" r:id="rId4"/>
    <sheet name="на дому" sheetId="5" r:id="rId5"/>
    <sheet name="стационар" sheetId="6" r:id="rId6"/>
    <sheet name="ИТОГО" sheetId="7" state="hidden" r:id="rId7"/>
    <sheet name="ОТЧЕТ 23 полуст" sheetId="8" state="hidden" r:id="rId8"/>
    <sheet name="ОТЧЕТ 23 на дому" sheetId="9" state="hidden" r:id="rId9"/>
    <sheet name="ОТЧЕТ 23 стационар" sheetId="10" state="hidden" r:id="rId10"/>
    <sheet name="ОТЧЕТ 23 срочка" sheetId="11" state="hidden" r:id="rId11"/>
    <sheet name="Лист1" sheetId="12" r:id="rId12"/>
  </sheets>
  <externalReferences>
    <externalReference r:id="rId13"/>
    <externalReference r:id="rId14"/>
  </externalReferences>
  <definedNames>
    <definedName name="_xlnm.Print_Area" localSheetId="6">ИТОГО!$A$1:$S$54</definedName>
    <definedName name="_xlnm.Print_Area" localSheetId="4">'на дому'!$A$1:$AK$59</definedName>
    <definedName name="_xlnm.Print_Area" localSheetId="1">'ПОЛУСТАЦ (ДИ)'!$A$1:$H$48</definedName>
    <definedName name="_xlnm.Print_Area" localSheetId="3">'ПОЛУСТАЦ (ЧУ (пожилые)2-3 степе'!$A$1:$H$47</definedName>
    <definedName name="_xlnm.Print_Area" localSheetId="2">'ПОЛУСТАЦ (ЧУ 1 степ. пожилые) '!$A$1:$H$47</definedName>
    <definedName name="_xlnm.Print_Area" localSheetId="0">'ПОЛУСТАЦ(СОП)'!$A$1:$H$48</definedName>
    <definedName name="_xlnm.Print_Area" localSheetId="5">стационар!$A$1:$T$51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6" i="12" l="1"/>
  <c r="I16" i="12"/>
  <c r="B9" i="12"/>
  <c r="A9" i="12"/>
  <c r="S35" i="10"/>
  <c r="J35" i="10"/>
  <c r="S37" i="10" s="1"/>
  <c r="F49" i="9"/>
  <c r="J48" i="9"/>
  <c r="O47" i="9"/>
  <c r="J47" i="9"/>
  <c r="F47" i="9"/>
  <c r="H49" i="9" s="1"/>
  <c r="S46" i="8"/>
  <c r="O46" i="8"/>
  <c r="J46" i="8"/>
  <c r="F46" i="8"/>
  <c r="V46" i="8" s="1"/>
  <c r="L52" i="7"/>
  <c r="R52" i="7" s="1"/>
  <c r="K52" i="7"/>
  <c r="Q52" i="7" s="1"/>
  <c r="P51" i="7"/>
  <c r="J51" i="7"/>
  <c r="D51" i="7"/>
  <c r="C51" i="7"/>
  <c r="L50" i="7"/>
  <c r="K50" i="7"/>
  <c r="C50" i="7"/>
  <c r="L49" i="7"/>
  <c r="K49" i="7"/>
  <c r="C49" i="7"/>
  <c r="B49" i="7"/>
  <c r="P48" i="7"/>
  <c r="L48" i="7"/>
  <c r="M48" i="7" s="1"/>
  <c r="K48" i="7"/>
  <c r="J48" i="7"/>
  <c r="C48" i="7"/>
  <c r="D48" i="7" s="1"/>
  <c r="B48" i="7"/>
  <c r="P47" i="7"/>
  <c r="L47" i="7"/>
  <c r="M47" i="7" s="1"/>
  <c r="K47" i="7"/>
  <c r="K46" i="7" s="1"/>
  <c r="J47" i="7"/>
  <c r="D47" i="7"/>
  <c r="C47" i="7"/>
  <c r="B47" i="7"/>
  <c r="L45" i="7"/>
  <c r="K45" i="7"/>
  <c r="C45" i="7"/>
  <c r="B45" i="7"/>
  <c r="P44" i="7"/>
  <c r="L44" i="7"/>
  <c r="M44" i="7" s="1"/>
  <c r="K44" i="7"/>
  <c r="J44" i="7"/>
  <c r="E44" i="7"/>
  <c r="Q44" i="7" s="1"/>
  <c r="D44" i="7"/>
  <c r="C44" i="7"/>
  <c r="B44" i="7"/>
  <c r="P43" i="7"/>
  <c r="L43" i="7"/>
  <c r="M43" i="7" s="1"/>
  <c r="K43" i="7"/>
  <c r="J43" i="7"/>
  <c r="C43" i="7"/>
  <c r="D43" i="7" s="1"/>
  <c r="B43" i="7"/>
  <c r="L42" i="7"/>
  <c r="M42" i="7" s="1"/>
  <c r="K42" i="7"/>
  <c r="L41" i="7"/>
  <c r="K41" i="7"/>
  <c r="C41" i="7"/>
  <c r="B41" i="7"/>
  <c r="L40" i="7"/>
  <c r="K40" i="7"/>
  <c r="C40" i="7"/>
  <c r="B40" i="7"/>
  <c r="L39" i="7"/>
  <c r="M39" i="7" s="1"/>
  <c r="K39" i="7"/>
  <c r="J39" i="7"/>
  <c r="C39" i="7"/>
  <c r="D39" i="7" s="1"/>
  <c r="B39" i="7"/>
  <c r="L38" i="7"/>
  <c r="M38" i="7" s="1"/>
  <c r="K38" i="7"/>
  <c r="P37" i="7"/>
  <c r="L37" i="7"/>
  <c r="K37" i="7"/>
  <c r="M37" i="7" s="1"/>
  <c r="J37" i="7"/>
  <c r="F37" i="7"/>
  <c r="C37" i="7"/>
  <c r="B37" i="7"/>
  <c r="D37" i="7" s="1"/>
  <c r="P36" i="7"/>
  <c r="L36" i="7"/>
  <c r="M36" i="7" s="1"/>
  <c r="K36" i="7"/>
  <c r="J36" i="7"/>
  <c r="C36" i="7"/>
  <c r="D36" i="7" s="1"/>
  <c r="B36" i="7"/>
  <c r="L35" i="7"/>
  <c r="K35" i="7"/>
  <c r="E35" i="7"/>
  <c r="Q35" i="7" s="1"/>
  <c r="C35" i="7"/>
  <c r="B35" i="7"/>
  <c r="L34" i="7"/>
  <c r="K34" i="7"/>
  <c r="C34" i="7"/>
  <c r="B34" i="7"/>
  <c r="L33" i="7"/>
  <c r="K33" i="7"/>
  <c r="C33" i="7"/>
  <c r="B33" i="7"/>
  <c r="L32" i="7"/>
  <c r="K32" i="7"/>
  <c r="M32" i="7" s="1"/>
  <c r="L31" i="7"/>
  <c r="K31" i="7"/>
  <c r="C31" i="7"/>
  <c r="B31" i="7"/>
  <c r="P30" i="7"/>
  <c r="L30" i="7"/>
  <c r="M30" i="7" s="1"/>
  <c r="K30" i="7"/>
  <c r="J30" i="7"/>
  <c r="C30" i="7"/>
  <c r="D30" i="7" s="1"/>
  <c r="B30" i="7"/>
  <c r="P29" i="7"/>
  <c r="L29" i="7"/>
  <c r="M29" i="7" s="1"/>
  <c r="K29" i="7"/>
  <c r="J29" i="7"/>
  <c r="E29" i="7"/>
  <c r="Q29" i="7" s="1"/>
  <c r="D29" i="7"/>
  <c r="C29" i="7"/>
  <c r="B29" i="7"/>
  <c r="L28" i="7"/>
  <c r="M28" i="7" s="1"/>
  <c r="K28" i="7"/>
  <c r="P27" i="7"/>
  <c r="M27" i="7"/>
  <c r="L27" i="7"/>
  <c r="K27" i="7"/>
  <c r="J27" i="7"/>
  <c r="D27" i="7"/>
  <c r="C27" i="7"/>
  <c r="B27" i="7"/>
  <c r="P26" i="7"/>
  <c r="L26" i="7"/>
  <c r="M26" i="7" s="1"/>
  <c r="K26" i="7"/>
  <c r="C26" i="7"/>
  <c r="B26" i="7"/>
  <c r="P25" i="7"/>
  <c r="L25" i="7"/>
  <c r="M25" i="7" s="1"/>
  <c r="K25" i="7"/>
  <c r="J25" i="7"/>
  <c r="E25" i="7"/>
  <c r="Q25" i="7" s="1"/>
  <c r="D25" i="7"/>
  <c r="C25" i="7"/>
  <c r="B25" i="7"/>
  <c r="P24" i="7"/>
  <c r="L24" i="7"/>
  <c r="M24" i="7" s="1"/>
  <c r="K24" i="7"/>
  <c r="J24" i="7"/>
  <c r="C24" i="7"/>
  <c r="D24" i="7" s="1"/>
  <c r="B24" i="7"/>
  <c r="P23" i="7"/>
  <c r="L23" i="7"/>
  <c r="M23" i="7" s="1"/>
  <c r="K23" i="7"/>
  <c r="J23" i="7"/>
  <c r="D23" i="7"/>
  <c r="C23" i="7"/>
  <c r="B23" i="7"/>
  <c r="P22" i="7"/>
  <c r="M22" i="7"/>
  <c r="L22" i="7"/>
  <c r="L21" i="7" s="1"/>
  <c r="M21" i="7" s="1"/>
  <c r="K22" i="7"/>
  <c r="K21" i="7" s="1"/>
  <c r="J22" i="7"/>
  <c r="C22" i="7"/>
  <c r="B22" i="7"/>
  <c r="D22" i="7" s="1"/>
  <c r="E20" i="7"/>
  <c r="Q20" i="7" s="1"/>
  <c r="P19" i="7"/>
  <c r="M19" i="7"/>
  <c r="L19" i="7"/>
  <c r="K19" i="7"/>
  <c r="C19" i="7"/>
  <c r="D19" i="7" s="1"/>
  <c r="B19" i="7"/>
  <c r="P18" i="7"/>
  <c r="L18" i="7"/>
  <c r="K18" i="7"/>
  <c r="M18" i="7" s="1"/>
  <c r="J18" i="7"/>
  <c r="C18" i="7"/>
  <c r="D18" i="7" s="1"/>
  <c r="B18" i="7"/>
  <c r="P17" i="7"/>
  <c r="L17" i="7"/>
  <c r="M17" i="7" s="1"/>
  <c r="K17" i="7"/>
  <c r="J17" i="7"/>
  <c r="C17" i="7"/>
  <c r="D17" i="7" s="1"/>
  <c r="B17" i="7"/>
  <c r="P16" i="7"/>
  <c r="J16" i="7"/>
  <c r="C16" i="7"/>
  <c r="D16" i="7" s="1"/>
  <c r="B16" i="7"/>
  <c r="P15" i="7"/>
  <c r="J15" i="7"/>
  <c r="C15" i="7"/>
  <c r="D15" i="7" s="1"/>
  <c r="B15" i="7"/>
  <c r="P14" i="7"/>
  <c r="J14" i="7"/>
  <c r="D14" i="7"/>
  <c r="C14" i="7"/>
  <c r="B14" i="7"/>
  <c r="P13" i="7"/>
  <c r="J13" i="7"/>
  <c r="C13" i="7"/>
  <c r="D13" i="7" s="1"/>
  <c r="B13" i="7"/>
  <c r="Q12" i="7"/>
  <c r="Q11" i="7" s="1"/>
  <c r="L12" i="7"/>
  <c r="R12" i="7" s="1"/>
  <c r="R11" i="7" s="1"/>
  <c r="K12" i="7"/>
  <c r="K11" i="7" s="1"/>
  <c r="V12" i="6"/>
  <c r="O60" i="5"/>
  <c r="I60" i="5"/>
  <c r="H60" i="5"/>
  <c r="AJ59" i="5"/>
  <c r="AK59" i="5" s="1"/>
  <c r="AI59" i="5"/>
  <c r="AH59" i="5"/>
  <c r="AE59" i="5"/>
  <c r="AD59" i="5"/>
  <c r="AC59" i="5"/>
  <c r="AB59" i="5"/>
  <c r="X59" i="5"/>
  <c r="W59" i="5"/>
  <c r="Q59" i="5"/>
  <c r="P59" i="5"/>
  <c r="K59" i="5"/>
  <c r="J59" i="5"/>
  <c r="D59" i="5"/>
  <c r="C59" i="5"/>
  <c r="B59" i="5"/>
  <c r="AL58" i="5"/>
  <c r="F58" i="5"/>
  <c r="E58" i="5"/>
  <c r="C58" i="5"/>
  <c r="B58" i="5"/>
  <c r="AL57" i="5"/>
  <c r="AK57" i="5"/>
  <c r="AH57" i="5"/>
  <c r="AE57" i="5"/>
  <c r="AB57" i="5"/>
  <c r="G57" i="5"/>
  <c r="C57" i="5"/>
  <c r="D57" i="5" s="1"/>
  <c r="AL56" i="5"/>
  <c r="AG56" i="5"/>
  <c r="F56" i="5"/>
  <c r="E56" i="5"/>
  <c r="C56" i="5"/>
  <c r="B56" i="5"/>
  <c r="AL55" i="5"/>
  <c r="AK55" i="5"/>
  <c r="AH55" i="5"/>
  <c r="AE55" i="5"/>
  <c r="AB55" i="5"/>
  <c r="G55" i="5"/>
  <c r="D55" i="5"/>
  <c r="C55" i="5"/>
  <c r="AL54" i="5"/>
  <c r="AK54" i="5"/>
  <c r="AH54" i="5"/>
  <c r="AE54" i="5"/>
  <c r="AB54" i="5"/>
  <c r="G54" i="5"/>
  <c r="D54" i="5"/>
  <c r="C54" i="5"/>
  <c r="AL53" i="5"/>
  <c r="AK53" i="5"/>
  <c r="AJ53" i="5"/>
  <c r="AI53" i="5"/>
  <c r="AD53" i="5"/>
  <c r="AE53" i="5" s="1"/>
  <c r="AC53" i="5"/>
  <c r="G53" i="5"/>
  <c r="C53" i="5"/>
  <c r="B53" i="5"/>
  <c r="AL52" i="5"/>
  <c r="F52" i="5"/>
  <c r="E52" i="5"/>
  <c r="C52" i="5"/>
  <c r="B52" i="5"/>
  <c r="F51" i="5"/>
  <c r="AL51" i="5" s="1"/>
  <c r="E51" i="5"/>
  <c r="C51" i="5"/>
  <c r="B51" i="5"/>
  <c r="S50" i="5"/>
  <c r="P50" i="5"/>
  <c r="M50" i="5"/>
  <c r="J50" i="5"/>
  <c r="G50" i="5"/>
  <c r="F50" i="5"/>
  <c r="AL50" i="5" s="1"/>
  <c r="C50" i="5"/>
  <c r="F49" i="5"/>
  <c r="AL49" i="5" s="1"/>
  <c r="AL48" i="5" s="1"/>
  <c r="E49" i="5"/>
  <c r="C49" i="5"/>
  <c r="B49" i="5"/>
  <c r="S48" i="5"/>
  <c r="R48" i="5"/>
  <c r="R59" i="5" s="1"/>
  <c r="S59" i="5" s="1"/>
  <c r="L48" i="5"/>
  <c r="L59" i="5" s="1"/>
  <c r="M59" i="5" s="1"/>
  <c r="B48" i="5"/>
  <c r="AL47" i="5"/>
  <c r="S47" i="5"/>
  <c r="P47" i="5"/>
  <c r="M47" i="5"/>
  <c r="J47" i="5"/>
  <c r="F47" i="5"/>
  <c r="E47" i="5"/>
  <c r="G47" i="5" s="1"/>
  <c r="D47" i="5"/>
  <c r="C47" i="5"/>
  <c r="B47" i="5"/>
  <c r="AL46" i="5"/>
  <c r="S46" i="5"/>
  <c r="P46" i="5"/>
  <c r="M46" i="5"/>
  <c r="J46" i="5"/>
  <c r="G46" i="5"/>
  <c r="F46" i="5"/>
  <c r="E46" i="5"/>
  <c r="C46" i="5"/>
  <c r="D46" i="5" s="1"/>
  <c r="B46" i="5"/>
  <c r="S45" i="5"/>
  <c r="P45" i="5"/>
  <c r="M45" i="5"/>
  <c r="I45" i="5"/>
  <c r="J45" i="5" s="1"/>
  <c r="G45" i="5"/>
  <c r="F45" i="5"/>
  <c r="F44" i="5" s="1"/>
  <c r="G44" i="5" s="1"/>
  <c r="E45" i="5"/>
  <c r="C45" i="5"/>
  <c r="D45" i="5" s="1"/>
  <c r="B45" i="5"/>
  <c r="R44" i="5"/>
  <c r="S44" i="5" s="1"/>
  <c r="Q44" i="5"/>
  <c r="L44" i="5"/>
  <c r="M44" i="5" s="1"/>
  <c r="K44" i="5"/>
  <c r="E44" i="5"/>
  <c r="B44" i="5"/>
  <c r="AL43" i="5"/>
  <c r="F43" i="5"/>
  <c r="E43" i="5"/>
  <c r="C43" i="5"/>
  <c r="B43" i="5"/>
  <c r="F42" i="5"/>
  <c r="AL42" i="5" s="1"/>
  <c r="E42" i="5"/>
  <c r="C42" i="5"/>
  <c r="B42" i="5"/>
  <c r="F41" i="5"/>
  <c r="F40" i="5" s="1"/>
  <c r="E41" i="5"/>
  <c r="E40" i="5" s="1"/>
  <c r="C41" i="5"/>
  <c r="B41" i="5"/>
  <c r="B40" i="5"/>
  <c r="AL39" i="5"/>
  <c r="E39" i="5"/>
  <c r="C39" i="5"/>
  <c r="B39" i="5"/>
  <c r="AL38" i="5"/>
  <c r="F38" i="5"/>
  <c r="E38" i="5"/>
  <c r="C38" i="5"/>
  <c r="B38" i="5"/>
  <c r="AL37" i="5"/>
  <c r="F37" i="5"/>
  <c r="E37" i="5"/>
  <c r="C37" i="5"/>
  <c r="B37" i="5"/>
  <c r="F36" i="5"/>
  <c r="AL36" i="5" s="1"/>
  <c r="E36" i="5"/>
  <c r="C36" i="5"/>
  <c r="B36" i="5"/>
  <c r="F35" i="5"/>
  <c r="AL35" i="5" s="1"/>
  <c r="AL34" i="5" s="1"/>
  <c r="E35" i="5"/>
  <c r="E34" i="5" s="1"/>
  <c r="C35" i="5"/>
  <c r="B35" i="5"/>
  <c r="C34" i="5"/>
  <c r="B34" i="5"/>
  <c r="AL33" i="5"/>
  <c r="S33" i="5"/>
  <c r="P33" i="5"/>
  <c r="M33" i="5"/>
  <c r="J33" i="5"/>
  <c r="F33" i="5"/>
  <c r="G33" i="5" s="1"/>
  <c r="E33" i="5"/>
  <c r="C33" i="5"/>
  <c r="B33" i="5"/>
  <c r="D33" i="5" s="1"/>
  <c r="AL32" i="5"/>
  <c r="S32" i="5"/>
  <c r="P32" i="5"/>
  <c r="M32" i="5"/>
  <c r="J32" i="5"/>
  <c r="G32" i="5"/>
  <c r="F32" i="5"/>
  <c r="C32" i="5"/>
  <c r="AL31" i="5"/>
  <c r="AL30" i="5" s="1"/>
  <c r="S31" i="5"/>
  <c r="P31" i="5"/>
  <c r="M31" i="5"/>
  <c r="J31" i="5"/>
  <c r="G31" i="5"/>
  <c r="F31" i="5"/>
  <c r="E31" i="5"/>
  <c r="C31" i="5"/>
  <c r="D31" i="5" s="1"/>
  <c r="B31" i="5"/>
  <c r="S30" i="5"/>
  <c r="R30" i="5"/>
  <c r="Q30" i="5"/>
  <c r="L30" i="5"/>
  <c r="M30" i="5" s="1"/>
  <c r="K30" i="5"/>
  <c r="F30" i="5"/>
  <c r="G30" i="5" s="1"/>
  <c r="B30" i="5"/>
  <c r="S29" i="5"/>
  <c r="O29" i="5"/>
  <c r="P29" i="5" s="1"/>
  <c r="M29" i="5"/>
  <c r="J29" i="5"/>
  <c r="F29" i="5"/>
  <c r="AL29" i="5" s="1"/>
  <c r="F28" i="5"/>
  <c r="AL28" i="5" s="1"/>
  <c r="E28" i="5"/>
  <c r="C28" i="5"/>
  <c r="B28" i="5"/>
  <c r="AL27" i="5"/>
  <c r="S27" i="5"/>
  <c r="P27" i="5"/>
  <c r="M27" i="5"/>
  <c r="J27" i="5"/>
  <c r="G27" i="5"/>
  <c r="F27" i="5"/>
  <c r="C27" i="5"/>
  <c r="D27" i="5" s="1"/>
  <c r="AL26" i="5"/>
  <c r="S26" i="5"/>
  <c r="P26" i="5"/>
  <c r="M26" i="5"/>
  <c r="J26" i="5"/>
  <c r="F26" i="5"/>
  <c r="G26" i="5" s="1"/>
  <c r="D26" i="5"/>
  <c r="C26" i="5"/>
  <c r="F25" i="5"/>
  <c r="AL25" i="5" s="1"/>
  <c r="E25" i="5"/>
  <c r="C25" i="5"/>
  <c r="B25" i="5"/>
  <c r="S24" i="5"/>
  <c r="P24" i="5"/>
  <c r="M24" i="5"/>
  <c r="J24" i="5"/>
  <c r="G24" i="5"/>
  <c r="F24" i="5"/>
  <c r="AL24" i="5" s="1"/>
  <c r="AL23" i="5" s="1"/>
  <c r="C24" i="5"/>
  <c r="R23" i="5"/>
  <c r="S23" i="5" s="1"/>
  <c r="Q23" i="5"/>
  <c r="P23" i="5"/>
  <c r="M23" i="5"/>
  <c r="L23" i="5"/>
  <c r="K23" i="5"/>
  <c r="J23" i="5"/>
  <c r="G23" i="5"/>
  <c r="F23" i="5"/>
  <c r="S22" i="5"/>
  <c r="P22" i="5"/>
  <c r="M22" i="5"/>
  <c r="J22" i="5"/>
  <c r="F22" i="5"/>
  <c r="G22" i="5" s="1"/>
  <c r="E22" i="5"/>
  <c r="C22" i="5"/>
  <c r="D22" i="5" s="1"/>
  <c r="AL21" i="5"/>
  <c r="S21" i="5"/>
  <c r="P21" i="5"/>
  <c r="M21" i="5"/>
  <c r="J21" i="5"/>
  <c r="G21" i="5"/>
  <c r="F21" i="5"/>
  <c r="C21" i="5"/>
  <c r="D21" i="5" s="1"/>
  <c r="S20" i="5"/>
  <c r="P20" i="5"/>
  <c r="M20" i="5"/>
  <c r="J20" i="5"/>
  <c r="F20" i="5"/>
  <c r="AL20" i="5" s="1"/>
  <c r="C20" i="5"/>
  <c r="D20" i="5" s="1"/>
  <c r="S19" i="5"/>
  <c r="P19" i="5"/>
  <c r="M19" i="5"/>
  <c r="J19" i="5"/>
  <c r="F19" i="5"/>
  <c r="AL19" i="5" s="1"/>
  <c r="D19" i="5"/>
  <c r="C19" i="5"/>
  <c r="F18" i="5"/>
  <c r="AL18" i="5" s="1"/>
  <c r="E18" i="5"/>
  <c r="C18" i="5"/>
  <c r="B18" i="5"/>
  <c r="AL17" i="5"/>
  <c r="S17" i="5"/>
  <c r="P17" i="5"/>
  <c r="M17" i="5"/>
  <c r="J17" i="5"/>
  <c r="G17" i="5"/>
  <c r="F17" i="5"/>
  <c r="C17" i="5"/>
  <c r="D17" i="5" s="1"/>
  <c r="B17" i="5"/>
  <c r="F16" i="5"/>
  <c r="AL16" i="5" s="1"/>
  <c r="E16" i="5"/>
  <c r="C16" i="5"/>
  <c r="B16" i="5"/>
  <c r="S15" i="5"/>
  <c r="M15" i="5"/>
  <c r="J15" i="5"/>
  <c r="F15" i="5"/>
  <c r="G15" i="5" s="1"/>
  <c r="D15" i="5"/>
  <c r="C15" i="5"/>
  <c r="S14" i="5"/>
  <c r="P14" i="5"/>
  <c r="M14" i="5"/>
  <c r="J14" i="5"/>
  <c r="G14" i="5"/>
  <c r="F14" i="5"/>
  <c r="AL14" i="5" s="1"/>
  <c r="C14" i="5"/>
  <c r="D14" i="5" s="1"/>
  <c r="AL13" i="5"/>
  <c r="S13" i="5"/>
  <c r="P13" i="5"/>
  <c r="M13" i="5"/>
  <c r="J13" i="5"/>
  <c r="G13" i="5"/>
  <c r="F13" i="5"/>
  <c r="C13" i="5"/>
  <c r="D13" i="5" s="1"/>
  <c r="AL12" i="5"/>
  <c r="S12" i="5"/>
  <c r="P12" i="5"/>
  <c r="M12" i="5"/>
  <c r="J12" i="5"/>
  <c r="F12" i="5"/>
  <c r="G12" i="5" s="1"/>
  <c r="D12" i="5"/>
  <c r="C12" i="5"/>
  <c r="R11" i="5"/>
  <c r="S11" i="5" s="1"/>
  <c r="Q11" i="5"/>
  <c r="L11" i="5"/>
  <c r="M11" i="5" s="1"/>
  <c r="K11" i="5"/>
  <c r="G47" i="4"/>
  <c r="H47" i="4" s="1"/>
  <c r="F47" i="4"/>
  <c r="E47" i="4"/>
  <c r="H46" i="4"/>
  <c r="E46" i="4"/>
  <c r="H45" i="4"/>
  <c r="E45" i="4"/>
  <c r="H44" i="4"/>
  <c r="E44" i="4"/>
  <c r="H42" i="4"/>
  <c r="H41" i="4"/>
  <c r="E41" i="4"/>
  <c r="H40" i="4"/>
  <c r="E40" i="4"/>
  <c r="H39" i="4"/>
  <c r="E39" i="4"/>
  <c r="H38" i="4"/>
  <c r="G38" i="4"/>
  <c r="H35" i="4"/>
  <c r="G34" i="4"/>
  <c r="H34" i="4" s="1"/>
  <c r="H33" i="4"/>
  <c r="E33" i="4"/>
  <c r="H32" i="4"/>
  <c r="E32" i="4"/>
  <c r="H31" i="4"/>
  <c r="E31" i="4"/>
  <c r="G28" i="4"/>
  <c r="H28" i="4" s="1"/>
  <c r="H26" i="4"/>
  <c r="E26" i="4"/>
  <c r="H25" i="4"/>
  <c r="E25" i="4"/>
  <c r="H24" i="4"/>
  <c r="G24" i="4"/>
  <c r="H23" i="4"/>
  <c r="E23" i="4"/>
  <c r="H22" i="4"/>
  <c r="E22" i="4"/>
  <c r="H21" i="4"/>
  <c r="E21" i="4"/>
  <c r="H20" i="4"/>
  <c r="E20" i="4"/>
  <c r="H19" i="4"/>
  <c r="H18" i="4"/>
  <c r="E18" i="4"/>
  <c r="G17" i="4"/>
  <c r="H17" i="4" s="1"/>
  <c r="E16" i="4"/>
  <c r="H14" i="4"/>
  <c r="E14" i="4"/>
  <c r="E13" i="4"/>
  <c r="H11" i="4"/>
  <c r="E11" i="4"/>
  <c r="H10" i="4"/>
  <c r="E10" i="4"/>
  <c r="H9" i="4"/>
  <c r="E9" i="4"/>
  <c r="F47" i="3"/>
  <c r="E47" i="3"/>
  <c r="E46" i="3"/>
  <c r="G42" i="3"/>
  <c r="H41" i="3"/>
  <c r="E41" i="3"/>
  <c r="H40" i="3"/>
  <c r="E40" i="3"/>
  <c r="H39" i="3"/>
  <c r="E39" i="3"/>
  <c r="G38" i="3"/>
  <c r="H35" i="3"/>
  <c r="E35" i="3"/>
  <c r="H34" i="3"/>
  <c r="G34" i="3"/>
  <c r="H33" i="3"/>
  <c r="E33" i="3"/>
  <c r="H32" i="3"/>
  <c r="E32" i="3"/>
  <c r="G28" i="3"/>
  <c r="H26" i="3"/>
  <c r="E26" i="3"/>
  <c r="H25" i="3"/>
  <c r="E25" i="3"/>
  <c r="G24" i="3"/>
  <c r="H23" i="3"/>
  <c r="E23" i="3"/>
  <c r="H22" i="3"/>
  <c r="E22" i="3"/>
  <c r="H21" i="3"/>
  <c r="E21" i="3"/>
  <c r="H20" i="3"/>
  <c r="E20" i="3"/>
  <c r="H19" i="3"/>
  <c r="H18" i="3"/>
  <c r="G17" i="3"/>
  <c r="G47" i="3" s="1"/>
  <c r="H47" i="3" s="1"/>
  <c r="H14" i="3"/>
  <c r="E14" i="3"/>
  <c r="H9" i="3"/>
  <c r="E9" i="3"/>
  <c r="M46" i="2"/>
  <c r="L46" i="2"/>
  <c r="K46" i="2"/>
  <c r="J46" i="2"/>
  <c r="F50" i="7" s="1"/>
  <c r="R50" i="7" s="1"/>
  <c r="I46" i="2"/>
  <c r="E50" i="7" s="1"/>
  <c r="Q50" i="7" s="1"/>
  <c r="M45" i="2"/>
  <c r="L45" i="2"/>
  <c r="J45" i="2"/>
  <c r="F49" i="7" s="1"/>
  <c r="R49" i="7" s="1"/>
  <c r="I45" i="2"/>
  <c r="E49" i="7" s="1"/>
  <c r="Q49" i="7" s="1"/>
  <c r="M44" i="2"/>
  <c r="L44" i="2"/>
  <c r="J44" i="2"/>
  <c r="K44" i="2" s="1"/>
  <c r="I44" i="2"/>
  <c r="E48" i="7" s="1"/>
  <c r="Q48" i="7" s="1"/>
  <c r="M43" i="2"/>
  <c r="L43" i="2"/>
  <c r="K43" i="2"/>
  <c r="J43" i="2"/>
  <c r="F47" i="7" s="1"/>
  <c r="I43" i="2"/>
  <c r="E47" i="7" s="1"/>
  <c r="Q47" i="7" s="1"/>
  <c r="Q46" i="7" s="1"/>
  <c r="M42" i="2"/>
  <c r="L42" i="2"/>
  <c r="K42" i="2"/>
  <c r="J42" i="2"/>
  <c r="F46" i="7" s="1"/>
  <c r="I42" i="2"/>
  <c r="E46" i="7" s="1"/>
  <c r="M41" i="2"/>
  <c r="L41" i="2"/>
  <c r="J41" i="2"/>
  <c r="F45" i="7" s="1"/>
  <c r="R45" i="7" s="1"/>
  <c r="I41" i="2"/>
  <c r="E45" i="7" s="1"/>
  <c r="Q45" i="7" s="1"/>
  <c r="M40" i="2"/>
  <c r="L40" i="2"/>
  <c r="J40" i="2"/>
  <c r="F44" i="7" s="1"/>
  <c r="I40" i="2"/>
  <c r="M39" i="2"/>
  <c r="L39" i="2"/>
  <c r="K39" i="2"/>
  <c r="J39" i="2"/>
  <c r="F43" i="7" s="1"/>
  <c r="I39" i="2"/>
  <c r="E43" i="7" s="1"/>
  <c r="Q43" i="7" s="1"/>
  <c r="Q42" i="7" s="1"/>
  <c r="M38" i="2"/>
  <c r="L38" i="2"/>
  <c r="K38" i="2"/>
  <c r="J38" i="2"/>
  <c r="F42" i="7" s="1"/>
  <c r="I38" i="2"/>
  <c r="E42" i="7" s="1"/>
  <c r="M37" i="2"/>
  <c r="L37" i="2"/>
  <c r="J37" i="2"/>
  <c r="F41" i="7" s="1"/>
  <c r="R41" i="7" s="1"/>
  <c r="I37" i="2"/>
  <c r="E41" i="7" s="1"/>
  <c r="Q41" i="7" s="1"/>
  <c r="M36" i="2"/>
  <c r="L36" i="2"/>
  <c r="J36" i="2"/>
  <c r="F40" i="7" s="1"/>
  <c r="R40" i="7" s="1"/>
  <c r="I36" i="2"/>
  <c r="E40" i="7" s="1"/>
  <c r="Q40" i="7" s="1"/>
  <c r="M35" i="2"/>
  <c r="L35" i="2"/>
  <c r="J35" i="2"/>
  <c r="F39" i="7" s="1"/>
  <c r="I35" i="2"/>
  <c r="E39" i="7" s="1"/>
  <c r="Q39" i="7" s="1"/>
  <c r="Q38" i="7" s="1"/>
  <c r="M34" i="2"/>
  <c r="L34" i="2"/>
  <c r="K34" i="2"/>
  <c r="J34" i="2"/>
  <c r="F38" i="7" s="1"/>
  <c r="G38" i="7" s="1"/>
  <c r="I34" i="2"/>
  <c r="E38" i="7" s="1"/>
  <c r="M33" i="2"/>
  <c r="L33" i="2"/>
  <c r="K33" i="2"/>
  <c r="J33" i="2"/>
  <c r="I33" i="2"/>
  <c r="E37" i="7" s="1"/>
  <c r="Q37" i="7" s="1"/>
  <c r="M32" i="2"/>
  <c r="L32" i="2"/>
  <c r="J32" i="2"/>
  <c r="F36" i="7" s="1"/>
  <c r="I32" i="2"/>
  <c r="E36" i="7" s="1"/>
  <c r="Q36" i="7" s="1"/>
  <c r="M31" i="2"/>
  <c r="L31" i="2"/>
  <c r="J31" i="2"/>
  <c r="F35" i="7" s="1"/>
  <c r="R35" i="7" s="1"/>
  <c r="I31" i="2"/>
  <c r="M30" i="2"/>
  <c r="L30" i="2"/>
  <c r="J30" i="2"/>
  <c r="F34" i="7" s="1"/>
  <c r="R34" i="7" s="1"/>
  <c r="I30" i="2"/>
  <c r="E34" i="7" s="1"/>
  <c r="Q34" i="7" s="1"/>
  <c r="M29" i="2"/>
  <c r="L29" i="2"/>
  <c r="K29" i="2"/>
  <c r="J29" i="2"/>
  <c r="F33" i="7" s="1"/>
  <c r="R33" i="7" s="1"/>
  <c r="R32" i="7" s="1"/>
  <c r="I29" i="2"/>
  <c r="E33" i="7" s="1"/>
  <c r="Q33" i="7" s="1"/>
  <c r="Q32" i="7" s="1"/>
  <c r="M28" i="2"/>
  <c r="L28" i="2"/>
  <c r="J28" i="2"/>
  <c r="F32" i="7" s="1"/>
  <c r="I28" i="2"/>
  <c r="E32" i="7" s="1"/>
  <c r="M27" i="2"/>
  <c r="L27" i="2"/>
  <c r="J27" i="2"/>
  <c r="K27" i="2" s="1"/>
  <c r="I27" i="2"/>
  <c r="E31" i="7" s="1"/>
  <c r="Q31" i="7" s="1"/>
  <c r="M26" i="2"/>
  <c r="L26" i="2"/>
  <c r="K26" i="2"/>
  <c r="J26" i="2"/>
  <c r="F30" i="7" s="1"/>
  <c r="I26" i="2"/>
  <c r="E30" i="7" s="1"/>
  <c r="Q30" i="7" s="1"/>
  <c r="M25" i="2"/>
  <c r="L25" i="2"/>
  <c r="K25" i="2"/>
  <c r="J25" i="2"/>
  <c r="F29" i="7" s="1"/>
  <c r="I25" i="2"/>
  <c r="M24" i="2"/>
  <c r="L24" i="2"/>
  <c r="J24" i="2"/>
  <c r="K24" i="2" s="1"/>
  <c r="I24" i="2"/>
  <c r="E28" i="7" s="1"/>
  <c r="M23" i="2"/>
  <c r="L23" i="2"/>
  <c r="J23" i="2"/>
  <c r="F27" i="7" s="1"/>
  <c r="I23" i="2"/>
  <c r="E27" i="7" s="1"/>
  <c r="Q27" i="7" s="1"/>
  <c r="M22" i="2"/>
  <c r="L22" i="2"/>
  <c r="K22" i="2"/>
  <c r="J22" i="2"/>
  <c r="F26" i="7" s="1"/>
  <c r="I22" i="2"/>
  <c r="E26" i="7" s="1"/>
  <c r="Q26" i="7" s="1"/>
  <c r="M21" i="2"/>
  <c r="L21" i="2"/>
  <c r="K21" i="2"/>
  <c r="J21" i="2"/>
  <c r="F25" i="7" s="1"/>
  <c r="I21" i="2"/>
  <c r="M20" i="2"/>
  <c r="L20" i="2"/>
  <c r="J20" i="2"/>
  <c r="F24" i="7" s="1"/>
  <c r="I20" i="2"/>
  <c r="E24" i="7" s="1"/>
  <c r="Q24" i="7" s="1"/>
  <c r="M19" i="2"/>
  <c r="L19" i="2"/>
  <c r="J19" i="2"/>
  <c r="K19" i="2" s="1"/>
  <c r="I19" i="2"/>
  <c r="E23" i="7" s="1"/>
  <c r="Q23" i="7" s="1"/>
  <c r="M18" i="2"/>
  <c r="L18" i="2"/>
  <c r="J18" i="2"/>
  <c r="K18" i="2" s="1"/>
  <c r="I18" i="2"/>
  <c r="E22" i="7" s="1"/>
  <c r="Q22" i="7" s="1"/>
  <c r="Q21" i="7" s="1"/>
  <c r="M17" i="2"/>
  <c r="L17" i="2"/>
  <c r="J17" i="2"/>
  <c r="K17" i="2" s="1"/>
  <c r="I17" i="2"/>
  <c r="E21" i="7" s="1"/>
  <c r="M16" i="2"/>
  <c r="L16" i="2"/>
  <c r="M15" i="2"/>
  <c r="L15" i="2"/>
  <c r="J15" i="2"/>
  <c r="K15" i="2" s="1"/>
  <c r="I15" i="2"/>
  <c r="E19" i="7" s="1"/>
  <c r="Q19" i="7" s="1"/>
  <c r="M14" i="2"/>
  <c r="L14" i="2"/>
  <c r="J14" i="2"/>
  <c r="F18" i="7" s="1"/>
  <c r="I14" i="2"/>
  <c r="E18" i="7" s="1"/>
  <c r="Q18" i="7" s="1"/>
  <c r="M13" i="2"/>
  <c r="L13" i="2"/>
  <c r="J13" i="2"/>
  <c r="F17" i="7" s="1"/>
  <c r="I13" i="2"/>
  <c r="E17" i="7" s="1"/>
  <c r="Q17" i="7" s="1"/>
  <c r="M12" i="2"/>
  <c r="L12" i="2"/>
  <c r="J12" i="2"/>
  <c r="K12" i="2" s="1"/>
  <c r="I12" i="2"/>
  <c r="E16" i="7" s="1"/>
  <c r="Q16" i="7" s="1"/>
  <c r="M11" i="2"/>
  <c r="L11" i="2"/>
  <c r="K11" i="2"/>
  <c r="J11" i="2"/>
  <c r="F15" i="7" s="1"/>
  <c r="I11" i="2"/>
  <c r="E15" i="7" s="1"/>
  <c r="Q15" i="7" s="1"/>
  <c r="M10" i="2"/>
  <c r="L10" i="2"/>
  <c r="K10" i="2"/>
  <c r="J10" i="2"/>
  <c r="F14" i="7" s="1"/>
  <c r="I10" i="2"/>
  <c r="E14" i="7" s="1"/>
  <c r="Q14" i="7" s="1"/>
  <c r="M9" i="2"/>
  <c r="L9" i="2"/>
  <c r="J9" i="2"/>
  <c r="F13" i="7" s="1"/>
  <c r="I9" i="2"/>
  <c r="K9" i="2" s="1"/>
  <c r="K8" i="2"/>
  <c r="J8" i="2"/>
  <c r="F11" i="7" s="1"/>
  <c r="G11" i="7" s="1"/>
  <c r="I8" i="2"/>
  <c r="E11" i="7" s="1"/>
  <c r="I42" i="1"/>
  <c r="J41" i="1"/>
  <c r="J40" i="1"/>
  <c r="J39" i="1"/>
  <c r="J38" i="1"/>
  <c r="J37" i="1"/>
  <c r="J36" i="1"/>
  <c r="J35" i="1"/>
  <c r="J33" i="1"/>
  <c r="J32" i="1"/>
  <c r="J31" i="1"/>
  <c r="J30" i="1"/>
  <c r="J29" i="1"/>
  <c r="J27" i="1"/>
  <c r="J26" i="1"/>
  <c r="J25" i="1"/>
  <c r="J23" i="1"/>
  <c r="J22" i="1"/>
  <c r="J21" i="1"/>
  <c r="J20" i="1"/>
  <c r="J19" i="1"/>
  <c r="J18" i="1"/>
  <c r="J16" i="1"/>
  <c r="J15" i="1"/>
  <c r="J14" i="1"/>
  <c r="J13" i="1"/>
  <c r="J12" i="1"/>
  <c r="J11" i="1"/>
  <c r="J10" i="1"/>
  <c r="J9" i="1"/>
  <c r="S11" i="7" l="1"/>
  <c r="J42" i="1"/>
  <c r="G30" i="7"/>
  <c r="R30" i="7"/>
  <c r="S30" i="7" s="1"/>
  <c r="R13" i="7"/>
  <c r="Q28" i="7"/>
  <c r="G36" i="7"/>
  <c r="R36" i="7"/>
  <c r="S36" i="7" s="1"/>
  <c r="G44" i="7"/>
  <c r="R44" i="7"/>
  <c r="S44" i="7" s="1"/>
  <c r="Q51" i="7"/>
  <c r="Q53" i="7" s="1"/>
  <c r="G37" i="7"/>
  <c r="G42" i="7"/>
  <c r="R39" i="7"/>
  <c r="R38" i="7" s="1"/>
  <c r="G39" i="7"/>
  <c r="R14" i="7"/>
  <c r="S14" i="7" s="1"/>
  <c r="G14" i="7"/>
  <c r="G26" i="7"/>
  <c r="R26" i="7"/>
  <c r="AL11" i="5"/>
  <c r="S32" i="7"/>
  <c r="G17" i="7"/>
  <c r="R17" i="7"/>
  <c r="S17" i="7" s="1"/>
  <c r="G29" i="7"/>
  <c r="R29" i="7"/>
  <c r="R47" i="7"/>
  <c r="G47" i="7"/>
  <c r="S52" i="7"/>
  <c r="G24" i="7"/>
  <c r="R24" i="7"/>
  <c r="S24" i="7" s="1"/>
  <c r="G32" i="7"/>
  <c r="G43" i="7"/>
  <c r="R43" i="7"/>
  <c r="R15" i="7"/>
  <c r="S15" i="7" s="1"/>
  <c r="G15" i="7"/>
  <c r="F51" i="7"/>
  <c r="G46" i="7"/>
  <c r="G25" i="7"/>
  <c r="R25" i="7"/>
  <c r="S25" i="7" s="1"/>
  <c r="R18" i="7"/>
  <c r="S18" i="7" s="1"/>
  <c r="G18" i="7"/>
  <c r="G27" i="7"/>
  <c r="R27" i="7"/>
  <c r="S27" i="7" s="1"/>
  <c r="E59" i="5"/>
  <c r="K51" i="7"/>
  <c r="K53" i="7" s="1"/>
  <c r="K20" i="2"/>
  <c r="K32" i="2"/>
  <c r="K37" i="2"/>
  <c r="I47" i="2"/>
  <c r="E51" i="7" s="1"/>
  <c r="G20" i="5"/>
  <c r="AL22" i="5"/>
  <c r="C29" i="5"/>
  <c r="D29" i="5" s="1"/>
  <c r="AL45" i="5"/>
  <c r="AL44" i="5" s="1"/>
  <c r="F48" i="5"/>
  <c r="G48" i="5" s="1"/>
  <c r="L11" i="7"/>
  <c r="M11" i="7" s="1"/>
  <c r="E13" i="7"/>
  <c r="Q13" i="7" s="1"/>
  <c r="J47" i="2"/>
  <c r="F19" i="7"/>
  <c r="F21" i="7"/>
  <c r="G21" i="7" s="1"/>
  <c r="F22" i="7"/>
  <c r="K30" i="2"/>
  <c r="R37" i="7"/>
  <c r="S37" i="7" s="1"/>
  <c r="K23" i="2"/>
  <c r="K35" i="2"/>
  <c r="K40" i="2"/>
  <c r="AL15" i="5"/>
  <c r="G19" i="5"/>
  <c r="G29" i="5"/>
  <c r="AL41" i="5"/>
  <c r="AL40" i="5" s="1"/>
  <c r="M48" i="5"/>
  <c r="F23" i="7"/>
  <c r="K13" i="2"/>
  <c r="K28" i="2"/>
  <c r="K45" i="2"/>
  <c r="F48" i="7"/>
  <c r="F34" i="5"/>
  <c r="L46" i="7"/>
  <c r="K31" i="2"/>
  <c r="F28" i="7"/>
  <c r="G28" i="7" s="1"/>
  <c r="K41" i="2"/>
  <c r="F11" i="5"/>
  <c r="M52" i="7"/>
  <c r="K14" i="2"/>
  <c r="F16" i="7"/>
  <c r="F31" i="7"/>
  <c r="R31" i="7" s="1"/>
  <c r="S29" i="7" l="1"/>
  <c r="R28" i="7"/>
  <c r="S28" i="7" s="1"/>
  <c r="G51" i="7"/>
  <c r="R19" i="7"/>
  <c r="S19" i="7" s="1"/>
  <c r="G19" i="7"/>
  <c r="AL59" i="5"/>
  <c r="R22" i="7"/>
  <c r="G22" i="7"/>
  <c r="K47" i="2"/>
  <c r="R42" i="7"/>
  <c r="S42" i="7" s="1"/>
  <c r="S43" i="7"/>
  <c r="S13" i="7"/>
  <c r="R23" i="7"/>
  <c r="S23" i="7" s="1"/>
  <c r="G23" i="7"/>
  <c r="G13" i="7"/>
  <c r="M46" i="7"/>
  <c r="L51" i="7"/>
  <c r="G48" i="7"/>
  <c r="R48" i="7"/>
  <c r="S48" i="7" s="1"/>
  <c r="G16" i="7"/>
  <c r="R16" i="7"/>
  <c r="S16" i="7" s="1"/>
  <c r="G11" i="5"/>
  <c r="F59" i="5"/>
  <c r="G59" i="5" s="1"/>
  <c r="S47" i="7"/>
  <c r="R46" i="7"/>
  <c r="S22" i="7" l="1"/>
  <c r="R21" i="7"/>
  <c r="S21" i="7" s="1"/>
  <c r="L53" i="7"/>
  <c r="M53" i="7" s="1"/>
  <c r="M51" i="7"/>
  <c r="S46" i="7"/>
  <c r="R51" i="7"/>
  <c r="S51" i="7" l="1"/>
  <c r="R53" i="7"/>
  <c r="S53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&lt;анонимный&gt;</author>
  </authors>
  <commentList>
    <comment ref="G19" authorId="0" shapeId="0" xr:uid="{00000000-0006-0000-0000-000001000000}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>4 раза в мес</t>
        </r>
      </text>
    </comment>
    <comment ref="G20" authorId="0" shapeId="0" xr:uid="{00000000-0006-0000-0000-000002000000}">
      <text>
        <r>
          <rPr>
            <sz val="10"/>
            <rFont val="Arial"/>
            <family val="2"/>
          </rPr>
          <t xml:space="preserve">1 р. в день
</t>
        </r>
      </text>
    </comment>
    <comment ref="G21" authorId="0" shapeId="0" xr:uid="{00000000-0006-0000-0000-000003000000}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>1 раз в год+1 раз нед+ 1 раз в нед</t>
        </r>
      </text>
    </comment>
    <comment ref="G22" authorId="0" shapeId="0" xr:uid="{00000000-0006-0000-0000-000004000000}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>1 раз в день+2 раза в нед</t>
        </r>
      </text>
    </comment>
    <comment ref="G23" authorId="0" shapeId="0" xr:uid="{00000000-0006-0000-0000-000005000000}">
      <text>
        <r>
          <rPr>
            <sz val="10"/>
            <rFont val="Arial"/>
            <family val="2"/>
          </rPr>
          <t xml:space="preserve">1 раз в неделю+1 раз в год?
</t>
        </r>
      </text>
    </comment>
    <comment ref="G25" authorId="0" shapeId="0" xr:uid="{00000000-0006-0000-0000-000006000000}">
      <text>
        <r>
          <rPr>
            <sz val="10"/>
            <rFont val="Arial"/>
            <family val="2"/>
          </rPr>
          <t>1 раз неделю</t>
        </r>
      </text>
    </comment>
    <comment ref="G26" authorId="0" shapeId="0" xr:uid="{00000000-0006-0000-0000-000007000000}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>1 раз в нед</t>
        </r>
      </text>
    </comment>
    <comment ref="G27" authorId="0" shapeId="0" xr:uid="{00000000-0006-0000-0000-000008000000}">
      <text>
        <r>
          <rPr>
            <sz val="10"/>
            <rFont val="Arial"/>
            <family val="2"/>
          </rPr>
          <t xml:space="preserve">по мере необходимости 
 </t>
        </r>
        <r>
          <rPr>
            <sz val="9"/>
            <color rgb="FF000000"/>
            <rFont val="Tahoma"/>
            <family val="2"/>
            <charset val="1"/>
          </rPr>
          <t>у на с 2,48 на 1 нед</t>
        </r>
      </text>
    </comment>
    <comment ref="G31" authorId="0" shapeId="0" xr:uid="{00000000-0006-0000-0000-000009000000}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>1 раз в нед+5 раз в нед+при зачислении в течении 7 рабочих дней</t>
        </r>
      </text>
    </comment>
    <comment ref="G32" authorId="0" shapeId="0" xr:uid="{00000000-0006-0000-0000-00000A000000}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>1 раз в день+ 1 раз в мес</t>
        </r>
      </text>
    </comment>
    <comment ref="G33" authorId="0" shapeId="0" xr:uid="{00000000-0006-0000-0000-00000B000000}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>4 раза в мес</t>
        </r>
      </text>
    </comment>
    <comment ref="G35" authorId="0" shapeId="0" xr:uid="{00000000-0006-0000-0000-00000C000000}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>2 раза в нед</t>
        </r>
      </text>
    </comment>
    <comment ref="G39" authorId="0" shapeId="0" xr:uid="{00000000-0006-0000-0000-00000D000000}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>1 раз в мес</t>
        </r>
      </text>
    </comment>
    <comment ref="G40" authorId="0" shapeId="0" xr:uid="{00000000-0006-0000-0000-00000E000000}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>1 раз в мес</t>
        </r>
      </text>
    </comment>
    <comment ref="G41" authorId="0" shapeId="0" xr:uid="{00000000-0006-0000-0000-00000F000000}">
      <text>
        <r>
          <rPr>
            <sz val="10"/>
            <rFont val="Arial"/>
            <family val="2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>1 раза в мес + 1 раз в месяц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&lt;анонимный&gt;</author>
  </authors>
  <commentList>
    <comment ref="G9" authorId="0" shapeId="0" xr:uid="{00000000-0006-0000-0100-000001000000}">
      <text>
        <r>
          <rPr>
            <sz val="10"/>
            <rFont val="Arial"/>
            <family val="2"/>
          </rPr>
          <t>1 раз в рабочий день
1-е полугодие =117 дней
2-е полугодие =130 дней
1-е полугодие 47,3 % к году
2-е полугодие =52,7 % к году</t>
        </r>
      </text>
    </comment>
    <comment ref="G10" authorId="0" shapeId="0" xr:uid="{00000000-0006-0000-0100-000002000000}">
      <text>
        <r>
          <rPr>
            <sz val="10"/>
            <rFont val="Arial"/>
            <family val="2"/>
          </rPr>
          <t xml:space="preserve">
1 раз в раб день</t>
        </r>
      </text>
    </comment>
    <comment ref="G11" authorId="0" shapeId="0" xr:uid="{00000000-0006-0000-0100-000003000000}">
      <text>
        <r>
          <rPr>
            <sz val="10"/>
            <rFont val="Arial"/>
            <family val="2"/>
          </rPr>
          <t xml:space="preserve">1 раз в раб день
</t>
        </r>
      </text>
    </comment>
    <comment ref="G13" authorId="0" shapeId="0" xr:uid="{00000000-0006-0000-0100-000004000000}">
      <text>
        <r>
          <rPr>
            <sz val="10"/>
            <rFont val="Arial"/>
            <family val="2"/>
          </rPr>
          <t xml:space="preserve">1 раз в рабочий день
</t>
        </r>
      </text>
    </comment>
    <comment ref="G18" authorId="0" shapeId="0" xr:uid="{00000000-0006-0000-0100-000005000000}">
      <text>
        <r>
          <rPr>
            <sz val="10"/>
            <rFont val="Arial"/>
            <family val="2"/>
          </rPr>
          <t xml:space="preserve">1 раз в рабочий день
</t>
        </r>
      </text>
    </comment>
    <comment ref="G19" authorId="0" shapeId="0" xr:uid="{00000000-0006-0000-0100-000006000000}">
      <text>
        <r>
          <rPr>
            <sz val="10"/>
            <rFont val="Arial"/>
            <family val="2"/>
          </rPr>
          <t xml:space="preserve">2 раза в месяц
</t>
        </r>
      </text>
    </comment>
    <comment ref="G20" authorId="0" shapeId="0" xr:uid="{00000000-0006-0000-0100-000007000000}">
      <text>
        <r>
          <rPr>
            <sz val="10"/>
            <rFont val="Arial"/>
            <family val="2"/>
          </rPr>
          <t xml:space="preserve">1 раз в рабочий день
</t>
        </r>
      </text>
    </comment>
    <comment ref="G22" authorId="0" shapeId="0" xr:uid="{00000000-0006-0000-0100-000008000000}">
      <text>
        <r>
          <rPr>
            <sz val="10"/>
            <rFont val="Arial"/>
            <family val="2"/>
          </rPr>
          <t>1 раз в день
2 раза в нед</t>
        </r>
      </text>
    </comment>
    <comment ref="G23" authorId="0" shapeId="0" xr:uid="{00000000-0006-0000-0100-000009000000}">
      <text>
        <r>
          <rPr>
            <sz val="10"/>
            <rFont val="Arial"/>
            <family val="2"/>
          </rPr>
          <t xml:space="preserve">2 раз в неделю
</t>
        </r>
      </text>
    </comment>
    <comment ref="G25" authorId="0" shapeId="0" xr:uid="{00000000-0006-0000-0100-00000A000000}">
      <text>
        <r>
          <rPr>
            <sz val="10"/>
            <rFont val="Arial"/>
            <family val="2"/>
          </rPr>
          <t xml:space="preserve">3 раза в мес
</t>
        </r>
      </text>
    </comment>
    <comment ref="G26" authorId="0" shapeId="0" xr:uid="{00000000-0006-0000-0100-00000B000000}">
      <text>
        <r>
          <rPr>
            <sz val="10"/>
            <rFont val="Arial"/>
            <family val="2"/>
          </rPr>
          <t xml:space="preserve">1 раз неделю
</t>
        </r>
      </text>
    </comment>
    <comment ref="G27" authorId="0" shapeId="0" xr:uid="{00000000-0006-0000-0100-00000C000000}">
      <text>
        <r>
          <rPr>
            <sz val="10"/>
            <rFont val="Arial"/>
            <family val="2"/>
          </rPr>
          <t xml:space="preserve">1 раз неделю
</t>
        </r>
      </text>
    </comment>
    <comment ref="G29" authorId="0" shapeId="0" xr:uid="{00000000-0006-0000-0100-00000D000000}">
      <text>
        <r>
          <rPr>
            <sz val="10"/>
            <rFont val="Arial"/>
            <family val="2"/>
          </rPr>
          <t xml:space="preserve">2 раза в год
</t>
        </r>
      </text>
    </comment>
    <comment ref="G30" authorId="0" shapeId="0" xr:uid="{00000000-0006-0000-0100-00000E000000}">
      <text>
        <r>
          <rPr>
            <sz val="10"/>
            <rFont val="Arial"/>
            <family val="2"/>
          </rPr>
          <t xml:space="preserve">1 раза в неделю
</t>
        </r>
      </text>
    </comment>
    <comment ref="G31" authorId="0" shapeId="0" xr:uid="{00000000-0006-0000-0100-00000F000000}">
      <text>
        <r>
          <rPr>
            <sz val="10"/>
            <rFont val="Arial"/>
            <family val="2"/>
          </rPr>
          <t xml:space="preserve">в течении 7 рабочих дней при зачислении +1 раз в нед
</t>
        </r>
      </text>
    </comment>
    <comment ref="G32" authorId="0" shapeId="0" xr:uid="{00000000-0006-0000-0100-000010000000}">
      <text>
        <r>
          <rPr>
            <sz val="10"/>
            <rFont val="Arial"/>
            <family val="2"/>
          </rPr>
          <t xml:space="preserve">1 раз в рабочий день
</t>
        </r>
      </text>
    </comment>
    <comment ref="G33" authorId="0" shapeId="0" xr:uid="{00000000-0006-0000-0100-000011000000}">
      <text>
        <r>
          <rPr>
            <sz val="10"/>
            <rFont val="Arial"/>
            <family val="2"/>
          </rPr>
          <t xml:space="preserve">4 раза в месяц
</t>
        </r>
      </text>
    </comment>
    <comment ref="G35" authorId="0" shapeId="0" xr:uid="{00000000-0006-0000-0100-000012000000}">
      <text>
        <r>
          <rPr>
            <sz val="10"/>
            <rFont val="Arial"/>
            <family val="2"/>
          </rPr>
          <t xml:space="preserve">2 раза внеделю
</t>
        </r>
      </text>
    </comment>
    <comment ref="G37" authorId="0" shapeId="0" xr:uid="{00000000-0006-0000-0100-000013000000}">
      <text>
        <r>
          <rPr>
            <sz val="10"/>
            <rFont val="Arial"/>
            <family val="2"/>
          </rPr>
          <t xml:space="preserve">1 раз в неделю
</t>
        </r>
      </text>
    </comment>
    <comment ref="G39" authorId="0" shapeId="0" xr:uid="{00000000-0006-0000-0100-000014000000}">
      <text>
        <r>
          <rPr>
            <sz val="10"/>
            <rFont val="Arial"/>
            <family val="2"/>
          </rPr>
          <t xml:space="preserve">1 раз в месяц
</t>
        </r>
      </text>
    </comment>
    <comment ref="G40" authorId="0" shapeId="0" xr:uid="{00000000-0006-0000-0100-000015000000}">
      <text>
        <r>
          <rPr>
            <sz val="10"/>
            <rFont val="Arial"/>
            <family val="2"/>
          </rPr>
          <t xml:space="preserve">1 раз в месяц
</t>
        </r>
      </text>
    </comment>
    <comment ref="G41" authorId="0" shapeId="0" xr:uid="{00000000-0006-0000-0100-000016000000}">
      <text>
        <r>
          <rPr>
            <sz val="10"/>
            <rFont val="Arial"/>
            <family val="2"/>
          </rPr>
          <t xml:space="preserve">1 раз в месяц
</t>
        </r>
      </text>
    </comment>
    <comment ref="G43" authorId="0" shapeId="0" xr:uid="{00000000-0006-0000-0100-000017000000}">
      <text>
        <r>
          <rPr>
            <sz val="10"/>
            <rFont val="Arial"/>
            <family val="2"/>
          </rPr>
          <t xml:space="preserve">2 раза в месяц
</t>
        </r>
      </text>
    </comment>
    <comment ref="G44" authorId="0" shapeId="0" xr:uid="{00000000-0006-0000-0100-000018000000}">
      <text>
        <r>
          <rPr>
            <sz val="10"/>
            <rFont val="Arial"/>
            <family val="2"/>
          </rPr>
          <t xml:space="preserve">1 раза в неделю+1 р в нед+1 р в нед =3 подуслуги???  ГОКУ в ИПСУ ставит </t>
        </r>
        <r>
          <rPr>
            <b/>
            <sz val="9"/>
            <color rgb="FF000000"/>
            <rFont val="Tahoma"/>
            <family val="2"/>
            <charset val="1"/>
          </rPr>
          <t xml:space="preserve">2 раза в нед 
</t>
        </r>
      </text>
    </comment>
    <comment ref="G45" authorId="0" shapeId="0" xr:uid="{00000000-0006-0000-0100-000019000000}">
      <text>
        <r>
          <rPr>
            <sz val="10"/>
            <rFont val="Arial"/>
            <family val="2"/>
          </rPr>
          <t xml:space="preserve">1 раза в неделю (две подуслуги)
</t>
        </r>
      </text>
    </comment>
    <comment ref="G46" authorId="0" shapeId="0" xr:uid="{00000000-0006-0000-0100-00001A000000}">
      <text>
        <r>
          <rPr>
            <sz val="10"/>
            <rFont val="Arial"/>
            <family val="2"/>
          </rPr>
          <t xml:space="preserve">2 раза в неделю
</t>
        </r>
      </text>
    </comment>
  </commentList>
</comments>
</file>

<file path=xl/sharedStrings.xml><?xml version="1.0" encoding="utf-8"?>
<sst xmlns="http://schemas.openxmlformats.org/spreadsheetml/2006/main" count="1896" uniqueCount="508">
  <si>
    <t>Отчет о выполнении пункта 5 части 3 государственного задания государственного областного бюджетного (автономного) учреждения социального обслуживания населения</t>
  </si>
  <si>
    <t>ГОАУСОН "Ковдорский КЦСОН"</t>
  </si>
  <si>
    <t>наименование учреждения</t>
  </si>
  <si>
    <t>1. Наименование государственной услуги (работы)</t>
  </si>
  <si>
    <r>
      <rPr>
        <i/>
        <sz val="10"/>
        <color rgb="FF000000"/>
        <rFont val="Times New Roman"/>
        <family val="1"/>
        <charset val="1"/>
      </rPr>
      <t xml:space="preserve">Предоставление социального обслуживания в </t>
    </r>
    <r>
      <rPr>
        <b/>
        <i/>
        <sz val="10"/>
        <color rgb="FF000000"/>
        <rFont val="Times New Roman"/>
        <family val="1"/>
        <charset val="1"/>
      </rPr>
      <t>полустационарной форме</t>
    </r>
    <r>
      <rPr>
        <i/>
        <sz val="10"/>
        <color rgb="FF000000"/>
        <rFont val="Times New Roman"/>
        <family val="1"/>
        <charset val="1"/>
      </rPr>
      <t xml:space="preserve"> </t>
    </r>
  </si>
  <si>
    <t xml:space="preserve">Гражданин при отсутствии возможности обеспечения ухода (в том числе временного) за инвалидом, ребенком, детьми, а также отсутствие попечения </t>
  </si>
  <si>
    <t>№ п/п</t>
  </si>
  <si>
    <t>Наименование вида социальной услуги/социальной услуги</t>
  </si>
  <si>
    <t>Плановое количество, чел.</t>
  </si>
  <si>
    <t>Фактический  за 6 месяцев 2025</t>
  </si>
  <si>
    <t>% исполнения от плана</t>
  </si>
  <si>
    <t>Плановое кол-во услуг на 2025 г.</t>
  </si>
  <si>
    <t>Исполнение за 6 месяцев, 2025 г.</t>
  </si>
  <si>
    <t>КОРРКТИРОВКА  2021 года</t>
  </si>
  <si>
    <t>2-е полугодие</t>
  </si>
  <si>
    <t>Социально-бытовые услуги</t>
  </si>
  <si>
    <t>1.1</t>
  </si>
  <si>
    <t>Обеспечение площадью жилых помещений в соответствии с утвержденными нормативами</t>
  </si>
  <si>
    <t>1.2</t>
  </si>
  <si>
    <t xml:space="preserve">Обеспечение питанием  в соответствии с утвержденными нормативами </t>
  </si>
  <si>
    <t>1.3</t>
  </si>
  <si>
    <t xml:space="preserve">Обеспечение мягким инвентарем (одеждой, обувью, нательным бельем и постельными принадлежностями) в соответствии с утвержденными нормативами  
</t>
  </si>
  <si>
    <t>1.4</t>
  </si>
  <si>
    <t>Обеспечение за счет средств получателя социальной услуги книгами, журналами, газетами, настольными играми</t>
  </si>
  <si>
    <t>1.5</t>
  </si>
  <si>
    <t>Предоставление гигиенических услуг лицам, не способным по состоянию здоровья самостоятельно осуществлять за собой уход</t>
  </si>
  <si>
    <t>1.6</t>
  </si>
  <si>
    <t>Отправка за счет средств получателя социальных услуг почтовой корреспонденции</t>
  </si>
  <si>
    <t>1.7</t>
  </si>
  <si>
    <t>Помощь в приеме пищи (кормление)</t>
  </si>
  <si>
    <t>1.8</t>
  </si>
  <si>
    <t>Предоставление транспорта для перевозки инвалида, являющегося получателем социальной услуги и имеющего ограниченные возможности передвижения, к месту предоставления социальной услуги</t>
  </si>
  <si>
    <t>Социально-медицинские услуги</t>
  </si>
  <si>
    <t>2.1</t>
  </si>
  <si>
    <t>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</si>
  <si>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>2.2</t>
  </si>
  <si>
    <t>Оказание содействия в проведении оздоровительных мероприятий</t>
  </si>
  <si>
    <t>2.3</t>
  </si>
  <si>
    <t>Систематическое наблюдение за получателями социальных услуг в целях выявления отклонений в состоянии их здоровья</t>
  </si>
  <si>
    <t>2.4</t>
  </si>
  <si>
    <t>Проведение мероприятий, направленных на формирование здорового образа жизни</t>
  </si>
  <si>
    <t>2.5</t>
  </si>
  <si>
    <t>Проведение занятий по адаптивной физической культуре</t>
  </si>
  <si>
    <t>2.6</t>
  </si>
  <si>
    <t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</si>
  <si>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>Социально-психологические услуги</t>
  </si>
  <si>
    <t>3.1</t>
  </si>
  <si>
    <t>Социально-психологическое консультирование, в том числе по вопросам внутрисемейных отношений</t>
  </si>
  <si>
    <t>3.2</t>
  </si>
  <si>
    <t>Социально-психологический патронаж</t>
  </si>
  <si>
    <t>3.3</t>
  </si>
  <si>
    <t>Оказание консультационной психологической помощи анонимно (в том числе с использованием телефона доверия)</t>
  </si>
  <si>
    <t>Социально-педагогические услуги</t>
  </si>
  <si>
    <t>4.1</t>
  </si>
  <si>
    <t>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</si>
  <si>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>4.2</t>
  </si>
  <si>
    <t>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</si>
  <si>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>4.3</t>
  </si>
  <si>
    <t>Социально-педагогическая коррекция, включая диагностику и консультирование</t>
  </si>
  <si>
    <t>4.4</t>
  </si>
  <si>
    <t>Формирование позитивных интересов (в том числе в сфере досуга)</t>
  </si>
  <si>
    <t>4.5</t>
  </si>
  <si>
    <t>Организация досуга (праздники, экскурсии и др. культурные мероприятия)</t>
  </si>
  <si>
    <t>Социально-трудовые услуги</t>
  </si>
  <si>
    <t>5.1</t>
  </si>
  <si>
    <t>Проведение мероприятий по использованию трудовых возможностей и обучению доступным профессиональным навыкам</t>
  </si>
  <si>
    <t>Оказание помощи в трудоустройстве</t>
  </si>
  <si>
    <t>5.2</t>
  </si>
  <si>
    <t>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</si>
  <si>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>Социально-правовые услуги</t>
  </si>
  <si>
    <t>6.1</t>
  </si>
  <si>
    <t>Оказание помощи в оформлении и восстановлении утраченных документов получателей социальных услуг</t>
  </si>
  <si>
    <t>6.2</t>
  </si>
  <si>
    <t xml:space="preserve">Оказание помощи в получении юридических услуг, в том числе бесплатных  </t>
  </si>
  <si>
    <t>6.3</t>
  </si>
  <si>
    <t>Оказание помощи в защите прав и  законных интересов получателей социальных услуг</t>
  </si>
  <si>
    <t>6.4.</t>
  </si>
  <si>
    <t>Итого</t>
  </si>
  <si>
    <t>Гражданин при наличии в семье инвалида или инвалидов, в том числе ребенка-инвалида или детей-инвалидов, нуждающихся в постоянном постороннем уходе.</t>
  </si>
  <si>
    <t>Фактическое исполнение за 6 мес. 2025</t>
  </si>
  <si>
    <t>Плановое количество услуг на 2025 год, ед.</t>
  </si>
  <si>
    <t>Исполнение за 6 мес. 2025 г.</t>
  </si>
  <si>
    <t>Итого по полустационару план 2022 г.</t>
  </si>
  <si>
    <t>Итого по полустационару за 9 мес.</t>
  </si>
  <si>
    <t>9</t>
  </si>
  <si>
    <t>Услуги в целях повышения коммуникативного потенциала получателей социальных услуг, имеющих ограничения жизнедеятельности</t>
  </si>
  <si>
    <t>7.1</t>
  </si>
  <si>
    <t>Обучение инвалидов (детей-инвалидов)  пользованию средствами ухода и техническими средствами реабилитации</t>
  </si>
  <si>
    <t>7.2</t>
  </si>
  <si>
    <t>Проведение социально-реабилитационных мероприятий в сфере социального обслуживания</t>
  </si>
  <si>
    <t>7.3</t>
  </si>
  <si>
    <t>Обучение навыкам поведения в быту и общественных местах</t>
  </si>
  <si>
    <t>7.4</t>
  </si>
  <si>
    <t>Оказание помощи в обучении навыкам компьютерной грамотности</t>
  </si>
  <si>
    <t>7.5</t>
  </si>
  <si>
    <t xml:space="preserve">Отчет о выполнении пункта 5 части 3 государственного задания государственного областного бюджетного (автономного) учреждения социального обслуживания населения за 6 месяцев 2025 </t>
  </si>
  <si>
    <r>
      <rPr>
        <i/>
        <sz val="14"/>
        <color rgb="FF333333"/>
        <rFont val="Times New Roman"/>
        <family val="1"/>
        <charset val="1"/>
      </rPr>
      <t xml:space="preserve">Предоставление социального обслуживания в </t>
    </r>
    <r>
      <rPr>
        <b/>
        <i/>
        <sz val="14"/>
        <color rgb="FF333333"/>
        <rFont val="Times New Roman"/>
        <family val="1"/>
        <charset val="1"/>
      </rPr>
      <t>полустационарной форме</t>
    </r>
    <r>
      <rPr>
        <i/>
        <sz val="14"/>
        <color rgb="FF333333"/>
        <rFont val="Times New Roman"/>
        <family val="1"/>
        <charset val="1"/>
      </rPr>
      <t xml:space="preserve"> </t>
    </r>
  </si>
  <si>
    <t>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</si>
  <si>
    <t>Фактическое исполнение за 6 мес. 2025 г.</t>
  </si>
  <si>
    <t>Исполнение за 6 мес. 2025 г., ед.</t>
  </si>
  <si>
    <t>12</t>
  </si>
  <si>
    <r>
      <rPr>
        <sz val="11"/>
        <color rgb="FF333333"/>
        <rFont val="Calibri"/>
        <family val="2"/>
        <charset val="1"/>
      </rPr>
      <t xml:space="preserve">Предоставление социального обслуживания в </t>
    </r>
    <r>
      <rPr>
        <b/>
        <sz val="11"/>
        <color rgb="FF333333"/>
        <rFont val="Calibri"/>
        <family val="2"/>
        <charset val="1"/>
      </rPr>
      <t>полустационарной форме</t>
    </r>
    <r>
      <rPr>
        <sz val="11"/>
        <color rgb="FF333333"/>
        <rFont val="Calibri"/>
        <family val="2"/>
        <charset val="1"/>
      </rPr>
      <t xml:space="preserve"> </t>
    </r>
  </si>
  <si>
    <r>
      <rPr>
        <i/>
        <sz val="11"/>
        <color rgb="FF333333"/>
        <rFont val="Times New Roman"/>
        <family val="1"/>
        <charset val="1"/>
      </rPr>
      <t xml:space="preserve">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инвалидности, </t>
    </r>
    <r>
      <rPr>
        <b/>
        <i/>
        <sz val="11"/>
        <color rgb="FF333333"/>
        <rFont val="Times New Roman"/>
        <family val="1"/>
        <charset val="1"/>
      </rPr>
      <t>имеющие 2-3 степени ограничения жизнедеятельности</t>
    </r>
  </si>
  <si>
    <t>5. Иные показатели, связанные с выполнением государственного задания:</t>
  </si>
  <si>
    <t xml:space="preserve">Сведения об объемах  социальных услуг по видам социальных услуг, входящих в перечень социальных услуг, предоставляемых  за 6 месяцев 2025 года </t>
  </si>
  <si>
    <t>Предоставление социального обслуживания в форме на дому</t>
  </si>
  <si>
    <r>
      <rPr>
        <sz val="10"/>
        <rFont val="Times New Roman"/>
        <family val="1"/>
        <charset val="204"/>
      </rPr>
      <t>Предоставление социального обслуживания в</t>
    </r>
    <r>
      <rPr>
        <b/>
        <sz val="10"/>
        <rFont val="Times New Roman"/>
        <family val="1"/>
        <charset val="204"/>
      </rPr>
      <t xml:space="preserve"> форме на дому </t>
    </r>
    <r>
      <rPr>
        <sz val="10"/>
        <rFont val="Times New Roman"/>
        <family val="1"/>
        <charset val="204"/>
      </rPr>
      <t xml:space="preserve"> (кол.услуг, ед.)</t>
    </r>
  </si>
  <si>
    <t>Наименование социальной услуги</t>
  </si>
  <si>
    <t>Всего</t>
  </si>
  <si>
    <t xml:space="preserve">Граждане пожилого возраста и инвалиды, частично утратившие способность к самообслуживанию (п. 1 ст. 15 № 442-ФЗ)                  </t>
  </si>
  <si>
    <t xml:space="preserve">Граждане пожилого возраста и инвалиды, полностью утратившие способность к самообслуживанию (п. 1 ст. 15 № 442-ФЗ)                   </t>
  </si>
  <si>
    <t xml:space="preserve">Дети-инвалиды              (п. 2 ст. 15 № 442-ФЗ)        </t>
  </si>
  <si>
    <t xml:space="preserve">Лица БОМЖ (п. 6 ст. ст. 15 № 442-ФЗ)            </t>
  </si>
  <si>
    <t xml:space="preserve">Лица без средств и освободившиеся          (п. 7 ст. 15 № 442-ФЗ)           </t>
  </si>
  <si>
    <t>Фактическое исполнение за 6 мес. 2025 г., чел.</t>
  </si>
  <si>
    <t>Исполнение за  6 мес. 2025 г., ед.</t>
  </si>
  <si>
    <t>%         исполнения  ГЗ</t>
  </si>
  <si>
    <t>% исполнения от плана, чел.</t>
  </si>
  <si>
    <t>%         исполнения, услуг</t>
  </si>
  <si>
    <t>Фактическое исполнение за 3 мес. 2025 г., чел.</t>
  </si>
  <si>
    <t>Исполнение за  12 мес. 2025г., ед.</t>
  </si>
  <si>
    <t>Плановое количество услуг на 2024 год, ед.</t>
  </si>
  <si>
    <t>Исполнение за  3 мес. 2025 г., ед.</t>
  </si>
  <si>
    <t>Фактическое исполение за  3 мес. 2025 г., чел.</t>
  </si>
  <si>
    <t>Исполнение за  3 мес. 2025г., ед.</t>
  </si>
  <si>
    <t>ИТОГО ПО ПОЛУСТАЦИОНАРУ + НА ДОМУ</t>
  </si>
  <si>
    <t>I.      Социально-бытовые услуги:</t>
  </si>
  <si>
    <t>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</si>
  <si>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>Помощь в приготовлении пищи</t>
  </si>
  <si>
    <t xml:space="preserve">Оплата за счет средств получателя социальных услуг жилищно-коммунальных услуг и услуг связи
</t>
  </si>
  <si>
    <t>Сдача за счет средств получателя социальных услуг вещей в стирку, химчистку, ремонт, обратная их доставка</t>
  </si>
  <si>
    <t>Покупка за счет средств получателя социальных услуг топлива, топка печей, обеспечение водой (в жилых помещениях без центрального отопления и (или) водоснабжения)</t>
  </si>
  <si>
    <t>Организация помощи в проведении ремонта жилых помещений</t>
  </si>
  <si>
    <t>Обеспечение кратковременного присмотра за детьми</t>
  </si>
  <si>
    <t>Уборка жилых помещений</t>
  </si>
  <si>
    <t xml:space="preserve">Отправка за счет средств получателя социальных услуг почтовой корреспонденции   </t>
  </si>
  <si>
    <t>II.      Социально-медицинские услуги:</t>
  </si>
  <si>
    <r>
      <rPr>
        <b/>
        <sz val="10"/>
        <rFont val="Times New Roman"/>
        <family val="1"/>
        <charset val="204"/>
      </rPr>
      <t>III.</t>
    </r>
    <r>
      <rPr>
        <sz val="10"/>
        <rFont val="Times New Roman"/>
        <family val="1"/>
        <charset val="204"/>
      </rPr>
      <t xml:space="preserve">      </t>
    </r>
    <r>
      <rPr>
        <b/>
        <sz val="10"/>
        <rFont val="Times New Roman"/>
        <family val="1"/>
        <charset val="204"/>
      </rPr>
      <t>Социально-психологические услуги</t>
    </r>
  </si>
  <si>
    <t>IV. Социально-педагогические услуги</t>
  </si>
  <si>
    <t>V. Социально-трудовые услуги</t>
  </si>
  <si>
    <t>VI. Социально-правовые услуги</t>
  </si>
  <si>
    <t>VII. Услуги в целях повышения коммуникативного потенциала получателей социальных услуг, имеющих ограничения жизнедеятельности</t>
  </si>
  <si>
    <t>VIII. Срочные социальные услуги</t>
  </si>
  <si>
    <t>Обеспечение бесплатным горячим питанием или наборами продуктов</t>
  </si>
  <si>
    <t>Обеспечение одеждой, обувью и другими предметами первой необходимости</t>
  </si>
  <si>
    <t>Содействие в получении временного жилого помещения</t>
  </si>
  <si>
    <t>Содействие в получении юридической помощи в целях защиты прав и законных интересов получателей социальных услуг</t>
  </si>
  <si>
    <t>Содействие в получении экстренной психологической помощи с привлечением к этой работе психологов и священнослужителей</t>
  </si>
  <si>
    <t>Итого:</t>
  </si>
  <si>
    <t>Сведения об объемах  социальных услуг по видам социальных услуг, входящих в перечень социальных услуг, предоставляемых  в 6 месяцев 2025 года</t>
  </si>
  <si>
    <t>Предоставление социального обслуживания в стацтонарной форме</t>
  </si>
  <si>
    <r>
      <rPr>
        <sz val="12"/>
        <color rgb="FF333333"/>
        <rFont val="Times New Roman"/>
        <family val="1"/>
        <charset val="1"/>
      </rPr>
      <t>Предоставление социального обслуживания в</t>
    </r>
    <r>
      <rPr>
        <b/>
        <sz val="12"/>
        <color rgb="FF333333"/>
        <rFont val="Times New Roman"/>
        <family val="1"/>
        <charset val="1"/>
      </rPr>
      <t xml:space="preserve"> стационарной форме   </t>
    </r>
  </si>
  <si>
    <t xml:space="preserve">Граждане пожилого возраста и инвалиды, частично утратившие способность к самообслуживанию                   </t>
  </si>
  <si>
    <t xml:space="preserve">Граждане пожилого возраста и инвалиды, полностью утратившие способность к самообслуживанию              </t>
  </si>
  <si>
    <t>Фактическое исполение за 6 мес. 2025г., чел.</t>
  </si>
  <si>
    <t>Плановое количество услуг на 2025год, ед.</t>
  </si>
  <si>
    <t>Исполнение за  6 мес. 2025г., ед.</t>
  </si>
  <si>
    <t>III.      Социально-психологические услуги</t>
  </si>
  <si>
    <t>Сопровождение получателей социальных услуг, получающих социальные услуги в стационарной форме социального обслуживания, при госпитализации в медицинские организации в целях осуществления ухода за указанными получателями</t>
  </si>
  <si>
    <t xml:space="preserve"> </t>
  </si>
  <si>
    <t>Сведения об объемах  социальных услуг по видам социальных услуг, входящих в перечень социальных услуг, предоставляемых  в 2019 году</t>
  </si>
  <si>
    <r>
      <rPr>
        <sz val="10"/>
        <color theme="1"/>
        <rFont val="Times New Roman"/>
        <family val="1"/>
        <charset val="204"/>
      </rPr>
      <t>Предоставление социального обслуживания во всех</t>
    </r>
    <r>
      <rPr>
        <b/>
        <sz val="10"/>
        <color theme="1"/>
        <rFont val="Times New Roman"/>
        <family val="1"/>
        <charset val="204"/>
      </rPr>
      <t xml:space="preserve"> формах</t>
    </r>
  </si>
  <si>
    <t>ПОЛУСТАЦИОНАР+СТАЦИОНАР</t>
  </si>
  <si>
    <t>НА ДОМУ</t>
  </si>
  <si>
    <t>ВСЕГО</t>
  </si>
  <si>
    <t>Фактическое исполение за 3 месяца 2019 г., чел.</t>
  </si>
  <si>
    <t>Плановое количество услуг на 2019 год, ед.</t>
  </si>
  <si>
    <t>Исполнение за  1-е полугодие 2019 г., ед.</t>
  </si>
  <si>
    <t>Надомники, все остальные услуги</t>
  </si>
  <si>
    <t>Оказание содействия в проведении оздоровительных мероприятий   ОК +520 усл</t>
  </si>
  <si>
    <t>Проведение мероприятий, направленных на формирование здорового образа жизни ОК +520 услуг</t>
  </si>
  <si>
    <t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 +8 усл????</t>
  </si>
  <si>
    <r>
      <rPr>
        <b/>
        <sz val="10"/>
        <color rgb="FF000000"/>
        <rFont val="Times New Roman"/>
        <family val="1"/>
        <charset val="204"/>
      </rPr>
      <t>III.</t>
    </r>
    <r>
      <rPr>
        <sz val="10"/>
        <color rgb="FF000000"/>
        <rFont val="Times New Roman"/>
        <family val="1"/>
        <charset val="204"/>
      </rPr>
      <t xml:space="preserve">      </t>
    </r>
    <r>
      <rPr>
        <b/>
        <sz val="10"/>
        <color rgb="FF000000"/>
        <rFont val="Times New Roman"/>
        <family val="1"/>
        <charset val="204"/>
      </rPr>
      <t>Социально-психологические услуги</t>
    </r>
  </si>
  <si>
    <t>Организация досуга (праздники, экскурсии и др. культурные мероприятия)+24 усл</t>
  </si>
  <si>
    <t>Оказание помощи в оформлении и восстановлении утраченных документов получателей социальных услуг  +168 усл</t>
  </si>
  <si>
    <t>Оказание помощи в получении юридических услуг, в том числе бесплатных  +44 усл</t>
  </si>
  <si>
    <t>Обучение инвалидов (детей-инвалидов)  пользованию средствами ухода и техническими средствами реабилитации +8 усл</t>
  </si>
  <si>
    <t>Проведение социально-реабилитационных мероприятий в сфере социального обслуживания  + 520 усл</t>
  </si>
  <si>
    <t>Надомники, все остальные услуги (срочники)</t>
  </si>
  <si>
    <t>ИТОГО</t>
  </si>
  <si>
    <t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 
(Полустационарная форма обслуживания)</t>
  </si>
  <si>
    <r>
      <rPr>
        <sz val="14"/>
        <color rgb="FF000000"/>
        <rFont val="Times New Roman"/>
        <family val="1"/>
        <charset val="204"/>
      </rPr>
      <t xml:space="preserve">  П</t>
    </r>
    <r>
      <rPr>
        <sz val="12.95"/>
        <color rgb="FF000000"/>
        <rFont val="Times New Roman"/>
        <family val="1"/>
        <charset val="204"/>
      </rPr>
      <t>ериод оказания услуг с 01.01.2020 по 30.06.2020</t>
    </r>
  </si>
  <si>
    <t xml:space="preserve">Дневное пребывание </t>
  </si>
  <si>
    <t>Круглосуточное пребывание</t>
  </si>
  <si>
    <t>№</t>
  </si>
  <si>
    <t>Наименование государственной (социальной) услуги</t>
  </si>
  <si>
    <t xml:space="preserve">      Граждане пожилого возраста и инвалиды         (п. 1 ст. 15  № 442-ФЗ)</t>
  </si>
  <si>
    <t>Молодые инвалиды 
(п. 1 ст. 15 № 442-ФЗ)</t>
  </si>
  <si>
    <t>Дети-инвалиды 
(п. 2 ст. 15 № 442-ФЗ)</t>
  </si>
  <si>
    <t>Несовершеннолетние,находящиеся в СОП 
(п. 4 ст. 15 № 442-ФЗ)</t>
  </si>
  <si>
    <t>Количество получате-лей</t>
  </si>
  <si>
    <t>Количество получате-лей соц. услуг, прописан-ных  в ИППСУ</t>
  </si>
  <si>
    <t>Количество  оказанных услуг</t>
  </si>
  <si>
    <t>Количество  оказанных услуг, прописан-ных  в ИППСУ</t>
  </si>
  <si>
    <t xml:space="preserve">
получате-лей соц. 
услуг</t>
  </si>
  <si>
    <t xml:space="preserve">
оказанных услуг</t>
  </si>
  <si>
    <t>Социально-медицинские</t>
  </si>
  <si>
    <t>(п) 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</si>
  <si>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>93</t>
  </si>
  <si>
    <t>1632,00</t>
  </si>
  <si>
    <t>4</t>
  </si>
  <si>
    <t>213,00</t>
  </si>
  <si>
    <t>428,00</t>
  </si>
  <si>
    <t>21</t>
  </si>
  <si>
    <t>917,00</t>
  </si>
  <si>
    <t>127</t>
  </si>
  <si>
    <t>(п) Оказание содействия в проведении оздоровительных мероприятий</t>
  </si>
  <si>
    <t>91</t>
  </si>
  <si>
    <t>328,00</t>
  </si>
  <si>
    <t>3</t>
  </si>
  <si>
    <t>34,00</t>
  </si>
  <si>
    <t>48,00</t>
  </si>
  <si>
    <t>20</t>
  </si>
  <si>
    <t>120,00</t>
  </si>
  <si>
    <t>123</t>
  </si>
  <si>
    <t>(п) Систематическое наблюдение за получателями соцуслуг для выявления отклонений в состоянии их здоровья</t>
  </si>
  <si>
    <t>90</t>
  </si>
  <si>
    <t>1581,00</t>
  </si>
  <si>
    <t>158,00</t>
  </si>
  <si>
    <t>(п) Проведение мероприятий, направленных на формирование здорового образа жизни</t>
  </si>
  <si>
    <t>352,00</t>
  </si>
  <si>
    <t>294,00</t>
  </si>
  <si>
    <t>114</t>
  </si>
  <si>
    <t>(п) Проведение занятий по адаптивной физической культуре</t>
  </si>
  <si>
    <t>94</t>
  </si>
  <si>
    <t>2020,00</t>
  </si>
  <si>
    <t>204,00</t>
  </si>
  <si>
    <t>618,00</t>
  </si>
  <si>
    <t>1173,00</t>
  </si>
  <si>
    <t>128</t>
  </si>
  <si>
    <t>(п) 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</si>
  <si>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>87</t>
  </si>
  <si>
    <t>345,00</t>
  </si>
  <si>
    <t>190,00</t>
  </si>
  <si>
    <t>206,00</t>
  </si>
  <si>
    <t>120</t>
  </si>
  <si>
    <t>Социально-психологические</t>
  </si>
  <si>
    <t>(п) Социально-психологическое консультирование (в том числе по вопросам внутрисемейных отношений)</t>
  </si>
  <si>
    <t>89</t>
  </si>
  <si>
    <t>89,00</t>
  </si>
  <si>
    <t>12,00</t>
  </si>
  <si>
    <t>75,00</t>
  </si>
  <si>
    <t>154,00</t>
  </si>
  <si>
    <t>122</t>
  </si>
  <si>
    <t>(п) Социально-психологический патронаж</t>
  </si>
  <si>
    <t>83</t>
  </si>
  <si>
    <t>83,00</t>
  </si>
  <si>
    <t>98,00</t>
  </si>
  <si>
    <t>19</t>
  </si>
  <si>
    <t>128,00</t>
  </si>
  <si>
    <t>115</t>
  </si>
  <si>
    <t>(п) Оказание консультационной психологической помощи анонимно (в том числе с использованием телефона доверия)</t>
  </si>
  <si>
    <t>97,00</t>
  </si>
  <si>
    <t>280,00</t>
  </si>
  <si>
    <t>30</t>
  </si>
  <si>
    <t>Социально-педагогические</t>
  </si>
  <si>
    <t>(п) 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</si>
  <si>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>(п) Социально-педагогическая коррекция, включая диагностику и консультирование</t>
  </si>
  <si>
    <t>80,00</t>
  </si>
  <si>
    <t>273,00</t>
  </si>
  <si>
    <t>784,00</t>
  </si>
  <si>
    <t>34</t>
  </si>
  <si>
    <t>(п) Формирование позитивных интересов (в том числе в сфере досуга)</t>
  </si>
  <si>
    <t>714,00</t>
  </si>
  <si>
    <t>445,00</t>
  </si>
  <si>
    <t>954,00</t>
  </si>
  <si>
    <t>(п) Организация досуга (праздники, экскурсии и другие культурные мероприятия)</t>
  </si>
  <si>
    <t>336,00</t>
  </si>
  <si>
    <t>40,00</t>
  </si>
  <si>
    <t>126</t>
  </si>
  <si>
    <t>(п) 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</si>
  <si>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>8</t>
  </si>
  <si>
    <t>8,00</t>
  </si>
  <si>
    <t>Социально-бытовые</t>
  </si>
  <si>
    <t>(п) Обеспечение площадью жилых помещений в соответствии с утвержденными нормативами</t>
  </si>
  <si>
    <t>96</t>
  </si>
  <si>
    <t>1683,00</t>
  </si>
  <si>
    <t>130</t>
  </si>
  <si>
    <t>(п) Обеспечение питанием в соответствии с утвержденными нормативами</t>
  </si>
  <si>
    <t>129</t>
  </si>
  <si>
    <t>(п) Обеспечение мягким инвентарем (одеждой, обувью, нательным бельем и постельными принадлежностями) в соответствии с утвержденными нормативами</t>
  </si>
  <si>
    <t>33</t>
  </si>
  <si>
    <t>(п) Предоставление гигиенических услуг лицам,не способным самостоятельно осуществлять за собой уход</t>
  </si>
  <si>
    <t>1</t>
  </si>
  <si>
    <t>5</t>
  </si>
  <si>
    <t>281,00</t>
  </si>
  <si>
    <t>15</t>
  </si>
  <si>
    <t>(п) Помощь в приеме пищи (кормление)</t>
  </si>
  <si>
    <t>14</t>
  </si>
  <si>
    <t>(п) Отправка за счет средств получателя социальных услуг почтовой корреспонденции</t>
  </si>
  <si>
    <t>52</t>
  </si>
  <si>
    <t>104,00</t>
  </si>
  <si>
    <t>(п) Предоставление транспорта для перевозки инвалида, являющегося получателем социальной услуги и имеющего ограниченные возможности передвижения, к месту предоставления социальной услуги в полустационарной форме</t>
  </si>
  <si>
    <t>18,00</t>
  </si>
  <si>
    <t>Социально-правовые</t>
  </si>
  <si>
    <t>(п) Оказание помощи в оформлении и восстановлении утраченных документов получателей социальных услуг</t>
  </si>
  <si>
    <t>96,00</t>
  </si>
  <si>
    <t>10,00</t>
  </si>
  <si>
    <t>24,00</t>
  </si>
  <si>
    <t>31,00</t>
  </si>
  <si>
    <t>(п) Оказание помощи в получении юридических услуг (в том числе бесплатно)</t>
  </si>
  <si>
    <t>86</t>
  </si>
  <si>
    <t>86,00</t>
  </si>
  <si>
    <t>9,00</t>
  </si>
  <si>
    <t>25,00</t>
  </si>
  <si>
    <t>18</t>
  </si>
  <si>
    <t>116</t>
  </si>
  <si>
    <t>(п) Оказание помощи в защите прав и законных интересов получателей социальных услуг</t>
  </si>
  <si>
    <t>88</t>
  </si>
  <si>
    <t>88,00</t>
  </si>
  <si>
    <t>65,00</t>
  </si>
  <si>
    <t>121</t>
  </si>
  <si>
    <t>Социально-трудовые</t>
  </si>
  <si>
    <t>(п) Проведение мероприятий по использованию трудовых возможностей и обучению доступным профессиональным навыкам</t>
  </si>
  <si>
    <t>648,00</t>
  </si>
  <si>
    <t>74,00</t>
  </si>
  <si>
    <t>191,00</t>
  </si>
  <si>
    <t>267,00</t>
  </si>
  <si>
    <t>(п) 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</si>
  <si>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>2</t>
  </si>
  <si>
    <t>11</t>
  </si>
  <si>
    <t>Услуги в целях повышения коммуникативного потенциала получателей социальных услуг</t>
  </si>
  <si>
    <t>(п) Обучение инвалидов (детей-инвалидов) пользованию средствами ухода и техническими средствами реабилитации</t>
  </si>
  <si>
    <t>(п) Проведение социально-реабилитационных мероприятий в сфере социального обслуживания</t>
  </si>
  <si>
    <t>75</t>
  </si>
  <si>
    <t>297,00</t>
  </si>
  <si>
    <t>79,00</t>
  </si>
  <si>
    <t>183,00</t>
  </si>
  <si>
    <t>(п) Обучение навыкам поведения в быту и общественных местах</t>
  </si>
  <si>
    <t>(п) Оказание помощи в обучении навыкам компьютерной грамотности</t>
  </si>
  <si>
    <t>66</t>
  </si>
  <si>
    <t>487,00</t>
  </si>
  <si>
    <t>50,00</t>
  </si>
  <si>
    <t>77</t>
  </si>
  <si>
    <t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
(Надомная форма обслуживания)</t>
  </si>
  <si>
    <t xml:space="preserve">      Граждане пожилого возраста и инвалиды, частично утратившие способность к самообслуживанию (п. 1 ст. 15 № 442-ФЗ)</t>
  </si>
  <si>
    <t>Граждане пожилого возраста и инвалиды, полностью утратившие способность к самообслуживанию (п. 1 ст. 15 № 442-ФЗ)</t>
  </si>
  <si>
    <t>(д) 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</si>
  <si>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>1738,00</t>
  </si>
  <si>
    <t>36</t>
  </si>
  <si>
    <t>804,00</t>
  </si>
  <si>
    <t>6</t>
  </si>
  <si>
    <t>239,00</t>
  </si>
  <si>
    <t>125</t>
  </si>
  <si>
    <t>(д) Оказание содействия в проведении оздоровительных мероприятий</t>
  </si>
  <si>
    <t>3,00</t>
  </si>
  <si>
    <t>(д) Систематическое наблюдение за получателями в целях выявления отклонений в состоянии здоровья</t>
  </si>
  <si>
    <t>81</t>
  </si>
  <si>
    <t>2061,00</t>
  </si>
  <si>
    <t>1781,00</t>
  </si>
  <si>
    <t>264,00</t>
  </si>
  <si>
    <t>(д) Проведение мероприятий, направленных на формирование здорового образа жизни</t>
  </si>
  <si>
    <t>73</t>
  </si>
  <si>
    <t>802,00</t>
  </si>
  <si>
    <t>398,00</t>
  </si>
  <si>
    <t>68,00</t>
  </si>
  <si>
    <t>(д) 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</si>
  <si>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>36,00</t>
  </si>
  <si>
    <t>16</t>
  </si>
  <si>
    <t>17,00</t>
  </si>
  <si>
    <t>(д) Проведение занятий по адаптивной физической культуре</t>
  </si>
  <si>
    <t>(д) Социально-психологическое консультирование (в том числе по вопросам внутрисемейных отношений)</t>
  </si>
  <si>
    <t>20,00</t>
  </si>
  <si>
    <t>10</t>
  </si>
  <si>
    <t>1,00</t>
  </si>
  <si>
    <t>(д) Социально-психологический патронаж</t>
  </si>
  <si>
    <t>208,00</t>
  </si>
  <si>
    <t>35</t>
  </si>
  <si>
    <t>(д) Оказание консультационной психологической помощи анонимно (в том числе с использованием телефона доверия)</t>
  </si>
  <si>
    <t>72</t>
  </si>
  <si>
    <t>776,00</t>
  </si>
  <si>
    <t>391,00</t>
  </si>
  <si>
    <t>64,00</t>
  </si>
  <si>
    <t>(д) 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</si>
  <si>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>(д) Формирование позитивных интересов (в том числе в сфере досуга)</t>
  </si>
  <si>
    <t>2,00</t>
  </si>
  <si>
    <t>(д) 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</si>
  <si>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>(д) Социально-педагогическая коррекция, включая диагностику и консультирование</t>
  </si>
  <si>
    <t>(д) Организация досуга (праздники, экскурсии и другие культурные мероприятия)</t>
  </si>
  <si>
    <t>(д) 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</si>
  <si>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>1934,00</t>
  </si>
  <si>
    <t>37</t>
  </si>
  <si>
    <t>1154,00</t>
  </si>
  <si>
    <t>(д) Помощь в приготовлении пищи</t>
  </si>
  <si>
    <t>74</t>
  </si>
  <si>
    <t>1613,00</t>
  </si>
  <si>
    <t>798,00</t>
  </si>
  <si>
    <t>(д) Оплата за счет средств получателя социальных услуг жилищно-коммунальных услуг и услуг связи</t>
  </si>
  <si>
    <t>450,00</t>
  </si>
  <si>
    <t>199,00</t>
  </si>
  <si>
    <t>(д) Сдача за счет средств получателя соцуслуг вещей в стирку, химчистку, ремонт,обратная их доставка</t>
  </si>
  <si>
    <t>45</t>
  </si>
  <si>
    <t>56,00</t>
  </si>
  <si>
    <t>22</t>
  </si>
  <si>
    <t>55,00</t>
  </si>
  <si>
    <t>(д) Организация помощи в проведении ремонта жилых помещений</t>
  </si>
  <si>
    <t>23,00</t>
  </si>
  <si>
    <t>(д) Обеспечение кратковременного присмотра за детьми</t>
  </si>
  <si>
    <t>198,00</t>
  </si>
  <si>
    <t>(д) Уборка жилых помещений</t>
  </si>
  <si>
    <t>483,00</t>
  </si>
  <si>
    <t>200,00</t>
  </si>
  <si>
    <t>(д) Предоставление гигиенических услуг лицам, не способным по состоянию здоровья самостоятельно осуществлять за собой уход</t>
  </si>
  <si>
    <t>1021,00</t>
  </si>
  <si>
    <t>1074,00</t>
  </si>
  <si>
    <t>306,00</t>
  </si>
  <si>
    <t>(д) Отправка за счет средств получателя социальных услуг почтовой корреспонденции</t>
  </si>
  <si>
    <t>68</t>
  </si>
  <si>
    <t>180,00</t>
  </si>
  <si>
    <t>28</t>
  </si>
  <si>
    <t>70,00</t>
  </si>
  <si>
    <t>(д) Помощь в приеме пищи (кормление)</t>
  </si>
  <si>
    <t>60</t>
  </si>
  <si>
    <t>1859,00</t>
  </si>
  <si>
    <t>32</t>
  </si>
  <si>
    <t>2232,00</t>
  </si>
  <si>
    <t>(д) Оказание помощи в оформлении и восстановлении утраченных документов получателей социальных услуг</t>
  </si>
  <si>
    <t>19,00</t>
  </si>
  <si>
    <t>(д) Оказание помощи в получении юридических услуг (в том числе бесплатно)</t>
  </si>
  <si>
    <t>30,00</t>
  </si>
  <si>
    <t>13</t>
  </si>
  <si>
    <t>16,00</t>
  </si>
  <si>
    <t>(д) Оказание помощи в защите прав и законных интересов получателей социальных услуг</t>
  </si>
  <si>
    <t>50</t>
  </si>
  <si>
    <t>21,00</t>
  </si>
  <si>
    <t>(д) 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</si>
  <si>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>(д) Проведение мероприятий по использованию трудовых возможностей и обучению доступным профессиональным навыкам</t>
  </si>
  <si>
    <t>(д) Обучение инвалидов (детей-инвалидов) пользованию средствами ухода и техническими средствами реабилитации</t>
  </si>
  <si>
    <t>(д) Проведение социально-реабилитационных мероприятий в сфере социального обслуживания</t>
  </si>
  <si>
    <t>37,00</t>
  </si>
  <si>
    <t>(д) Обучение навыкам поведения в быту и общественных местах</t>
  </si>
  <si>
    <t>Примечание :отчет считает дополнительные услуги, которые надо вычитать из выполнения гз.</t>
  </si>
  <si>
    <t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 
(Стационарная форма обслуживания)</t>
  </si>
  <si>
    <r>
      <rPr>
        <sz val="14"/>
        <color rgb="FF000000"/>
        <rFont val="Times New Roman"/>
        <family val="1"/>
        <charset val="204"/>
      </rPr>
      <t xml:space="preserve">  П</t>
    </r>
    <r>
      <rPr>
        <sz val="12.95"/>
        <color rgb="FF000000"/>
        <rFont val="Times New Roman"/>
        <family val="1"/>
        <charset val="204"/>
      </rPr>
      <t>ериод оказания услуг с 01.01.2020 по 31.03.2020</t>
    </r>
  </si>
  <si>
    <t xml:space="preserve">Частично утратившие способность к самообслуживанию </t>
  </si>
  <si>
    <t>Полностью утратившие способность к самообслуживанию</t>
  </si>
  <si>
    <t>Наименование услуги</t>
  </si>
  <si>
    <t>Дети-инвалиды</t>
  </si>
  <si>
    <t>Инвалиды в возрасте от 18 лет</t>
  </si>
  <si>
    <t>Получате-лей</t>
  </si>
  <si>
    <t>Оказанных услуг</t>
  </si>
  <si>
    <t>(с) 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</si>
  <si>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>2681,00</t>
  </si>
  <si>
    <t>1503,00</t>
  </si>
  <si>
    <t>51</t>
  </si>
  <si>
    <t>4184,00</t>
  </si>
  <si>
    <t>(с) Оказание содействия в проведении оздоровительных мероприятий</t>
  </si>
  <si>
    <t>1912,00</t>
  </si>
  <si>
    <t>2986,00</t>
  </si>
  <si>
    <t>(с) Систематическое наблюдение за получателями соцуслуг для выявления отклонений в состоянии их здоровья</t>
  </si>
  <si>
    <t>45,00</t>
  </si>
  <si>
    <t>29,00</t>
  </si>
  <si>
    <t>(с) Проведение мероприятий, направленных на формирование здорового образа жизни</t>
  </si>
  <si>
    <t>(с) Проведение занятий по адаптивной физической культуре</t>
  </si>
  <si>
    <t>17</t>
  </si>
  <si>
    <t>902,00</t>
  </si>
  <si>
    <t>467,00</t>
  </si>
  <si>
    <t>26</t>
  </si>
  <si>
    <t>1369,00</t>
  </si>
  <si>
    <t>(с) 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</si>
  <si>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>94,00</t>
  </si>
  <si>
    <t>(с) Социально-психологическое консультирование (в том числе по вопросам внутрисемейных отношений)</t>
  </si>
  <si>
    <t>91,00</t>
  </si>
  <si>
    <t>51,00</t>
  </si>
  <si>
    <t>142,00</t>
  </si>
  <si>
    <t>(с) Социально-психологический патронаж</t>
  </si>
  <si>
    <t>(с) Формирование позитивных интересов (в том числе в сфере досуга)</t>
  </si>
  <si>
    <t>286,00</t>
  </si>
  <si>
    <t>145,00</t>
  </si>
  <si>
    <t>40</t>
  </si>
  <si>
    <t>431,00</t>
  </si>
  <si>
    <t>(с) Организация досуга (праздники, экскурсии и другие культурные мероприятия)</t>
  </si>
  <si>
    <t>90,00</t>
  </si>
  <si>
    <t>44,00</t>
  </si>
  <si>
    <t>49</t>
  </si>
  <si>
    <t>134,00</t>
  </si>
  <si>
    <t>(с) Обеспечение площадью жилых помещений в соответствии с утвержденными нормативами</t>
  </si>
  <si>
    <t>(с) Обеспечение питанием в соответствии с утвержденными нормативами</t>
  </si>
  <si>
    <t>1502,00</t>
  </si>
  <si>
    <t>4183,00</t>
  </si>
  <si>
    <t>(с) Обеспечение мягким инвентарем (одеждой, обувью, нательным бельем и постельными принадлежностями) в соответствии с утвержденными нормативами</t>
  </si>
  <si>
    <t>(с) Обеспечение за счет средств получателя соцуслуг книгами, журналами, газетами, настольными играми</t>
  </si>
  <si>
    <t>92,00</t>
  </si>
  <si>
    <t>(с) Предоставление гигиенических услуг лицам, не способным самостоятельно осуществлять за собой уход</t>
  </si>
  <si>
    <t>(с) Помощь в приеме пищи (кормление)</t>
  </si>
  <si>
    <t>1411,00</t>
  </si>
  <si>
    <t>(с) Отправка за счет средств получателя социальных услуг почтовой корреспонденции</t>
  </si>
  <si>
    <t>58,00</t>
  </si>
  <si>
    <t>41,00</t>
  </si>
  <si>
    <t>99,00</t>
  </si>
  <si>
    <t>(с) Оказание помощи в оформлении и восстановлении документов получателей социальных услуг</t>
  </si>
  <si>
    <t>77,00</t>
  </si>
  <si>
    <t>35,00</t>
  </si>
  <si>
    <t>41</t>
  </si>
  <si>
    <t>112,00</t>
  </si>
  <si>
    <t>(с) Оказание помощи в получении юридических услуг (в том числе бесплатно)</t>
  </si>
  <si>
    <t>31</t>
  </si>
  <si>
    <t>47</t>
  </si>
  <si>
    <t>(с) Обучение инвалидов (детей-инвалидов) пользованию средствами ухода и техническими средствами реабилитации</t>
  </si>
  <si>
    <t>24</t>
  </si>
  <si>
    <t>(с) Проведение социально-реабилитационных мероприятий в сфере социального обслуживания</t>
  </si>
  <si>
    <t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
(Другие формы обслуживания)</t>
  </si>
  <si>
    <t xml:space="preserve">Лица БОМЖ (п. 6 ст. ст. 15 № 442-ФЗ) </t>
  </si>
  <si>
    <t xml:space="preserve">Лица без средств и освободившиеся 
(п. 7 ст. 15 № 442-ФЗ) </t>
  </si>
  <si>
    <t>Иные услуги социального обслуживания</t>
  </si>
  <si>
    <t>(ср) Обеспечение бесплатным горячим питанием или наборами продуктов</t>
  </si>
  <si>
    <t>(ср) Обеспечение одеждой, обувью и другими предметами первой необходимости</t>
  </si>
  <si>
    <t>(ср) Содействие в получении юридической помощи в целях защиты прав и законных интересов получателей социа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</si>
</sst>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[$-419]General"/>
    <numFmt numFmtId="166" formatCode="[$-419]0"/>
    <numFmt numFmtId="167" formatCode="#,##0.0"/>
    <numFmt numFmtId="168" formatCode="0.0%"/>
    <numFmt numFmtId="169" formatCode="0.000"/>
  </numFmts>
  <fonts count="66" x14ac:knownFonts="1"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1"/>
    </font>
    <font>
      <sz val="10"/>
      <name val="Arial Cyr"/>
      <charset val="204"/>
    </font>
    <font>
      <sz val="10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i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color rgb="FF000000"/>
      <name val="Calibri"/>
      <family val="2"/>
      <charset val="1"/>
    </font>
    <font>
      <sz val="10"/>
      <name val="Arial"/>
      <family val="2"/>
    </font>
    <font>
      <sz val="9"/>
      <color rgb="FF000000"/>
      <name val="Tahoma"/>
      <family val="2"/>
      <charset val="1"/>
    </font>
    <font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7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9"/>
      <color rgb="FF000000"/>
      <name val="Tahoma"/>
      <family val="2"/>
      <charset val="1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i/>
      <sz val="14"/>
      <color rgb="FF333333"/>
      <name val="Times New Roman"/>
      <family val="1"/>
      <charset val="1"/>
    </font>
    <font>
      <b/>
      <i/>
      <sz val="14"/>
      <color rgb="FF333333"/>
      <name val="Times New Roman"/>
      <family val="1"/>
      <charset val="1"/>
    </font>
    <font>
      <b/>
      <sz val="10"/>
      <color rgb="FF333333"/>
      <name val="Times New Roman"/>
      <family val="1"/>
      <charset val="1"/>
    </font>
    <font>
      <sz val="10"/>
      <color rgb="FF333333"/>
      <name val="Times New Roman"/>
      <family val="1"/>
      <charset val="1"/>
    </font>
    <font>
      <sz val="10"/>
      <color theme="1"/>
      <name val="Times New Roman"/>
      <family val="1"/>
      <charset val="1"/>
    </font>
    <font>
      <sz val="11"/>
      <color rgb="FF333333"/>
      <name val="Calibri"/>
      <family val="2"/>
      <charset val="1"/>
    </font>
    <font>
      <b/>
      <sz val="11"/>
      <color rgb="FF333333"/>
      <name val="Calibri"/>
      <family val="2"/>
      <charset val="1"/>
    </font>
    <font>
      <i/>
      <sz val="11"/>
      <color rgb="FF333333"/>
      <name val="Times New Roman"/>
      <family val="1"/>
      <charset val="1"/>
    </font>
    <font>
      <b/>
      <i/>
      <sz val="11"/>
      <color rgb="FF333333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333333"/>
      <name val="Times New Roman"/>
      <family val="1"/>
      <charset val="1"/>
    </font>
    <font>
      <b/>
      <sz val="9"/>
      <name val="Times New Roman"/>
      <family val="1"/>
      <charset val="1"/>
    </font>
    <font>
      <b/>
      <sz val="12"/>
      <name val="Times New Roman"/>
      <family val="1"/>
      <charset val="1"/>
    </font>
    <font>
      <u/>
      <sz val="11"/>
      <color rgb="FF0000FF"/>
      <name val="Calibri"/>
      <family val="2"/>
      <charset val="1"/>
    </font>
    <font>
      <sz val="12"/>
      <name val="Calibri"/>
      <family val="2"/>
      <charset val="1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.95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DBEEF4"/>
      </patternFill>
    </fill>
    <fill>
      <patternFill patternType="solid">
        <fgColor rgb="FFFFFF00"/>
        <bgColor rgb="FFFFFF00"/>
      </patternFill>
    </fill>
    <fill>
      <patternFill patternType="solid">
        <fgColor theme="3" tint="0.79989013336588644"/>
        <bgColor rgb="FFB9CDE5"/>
      </patternFill>
    </fill>
    <fill>
      <patternFill patternType="solid">
        <fgColor theme="5" tint="0.59987182226020086"/>
        <bgColor rgb="FFCCC1DA"/>
      </patternFill>
    </fill>
    <fill>
      <patternFill patternType="solid">
        <fgColor theme="7" tint="0.59987182226020086"/>
        <bgColor rgb="FFB9CDE5"/>
      </patternFill>
    </fill>
    <fill>
      <patternFill patternType="solid">
        <fgColor theme="5" tint="0.79989013336588644"/>
        <bgColor rgb="FFFCD5B5"/>
      </patternFill>
    </fill>
    <fill>
      <patternFill patternType="solid">
        <fgColor theme="4" tint="0.59987182226020086"/>
        <bgColor rgb="FFC6D9F1"/>
      </patternFill>
    </fill>
    <fill>
      <patternFill patternType="solid">
        <fgColor theme="8" tint="0.79989013336588644"/>
        <bgColor rgb="FFCCFFFF"/>
      </patternFill>
    </fill>
    <fill>
      <patternFill patternType="solid">
        <fgColor theme="9" tint="0.59987182226020086"/>
        <bgColor rgb="FFF2DCDB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D3D3D3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2">
    <xf numFmtId="0" fontId="0" fillId="0" borderId="0"/>
    <xf numFmtId="0" fontId="43" fillId="0" borderId="0" applyBorder="0" applyProtection="0"/>
    <xf numFmtId="0" fontId="1" fillId="0" borderId="0"/>
    <xf numFmtId="0" fontId="2" fillId="0" borderId="0"/>
    <xf numFmtId="0" fontId="3" fillId="0" borderId="0"/>
    <xf numFmtId="0" fontId="65" fillId="0" borderId="0"/>
    <xf numFmtId="0" fontId="4" fillId="0" borderId="0"/>
    <xf numFmtId="0" fontId="4" fillId="0" borderId="0"/>
    <xf numFmtId="0" fontId="65" fillId="0" borderId="0"/>
    <xf numFmtId="0" fontId="3" fillId="0" borderId="0"/>
    <xf numFmtId="0" fontId="65" fillId="0" borderId="0"/>
    <xf numFmtId="165" fontId="2" fillId="0" borderId="0"/>
  </cellStyleXfs>
  <cellXfs count="581">
    <xf numFmtId="0" fontId="0" fillId="0" borderId="0" xfId="0"/>
    <xf numFmtId="0" fontId="27" fillId="0" borderId="0" xfId="3" applyFont="1" applyAlignment="1">
      <alignment horizontal="center" vertical="top"/>
    </xf>
    <xf numFmtId="0" fontId="26" fillId="0" borderId="1" xfId="3" applyFont="1" applyBorder="1" applyAlignment="1">
      <alignment horizontal="center"/>
    </xf>
    <xf numFmtId="0" fontId="27" fillId="0" borderId="0" xfId="0" applyFont="1" applyAlignment="1">
      <alignment horizontal="center" vertical="top" wrapText="1"/>
    </xf>
    <xf numFmtId="0" fontId="24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 wrapText="1"/>
    </xf>
    <xf numFmtId="0" fontId="6" fillId="2" borderId="0" xfId="0" applyFont="1" applyFill="1" applyAlignment="1">
      <alignment wrapText="1"/>
    </xf>
    <xf numFmtId="0" fontId="6" fillId="2" borderId="0" xfId="3" applyFont="1" applyFill="1" applyAlignment="1">
      <alignment horizontal="center" vertical="top"/>
    </xf>
    <xf numFmtId="0" fontId="7" fillId="2" borderId="1" xfId="3" applyFont="1" applyFill="1" applyBorder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0" fontId="6" fillId="2" borderId="0" xfId="3" applyFont="1" applyFill="1" applyAlignment="1">
      <alignment horizontal="center" vertical="center"/>
    </xf>
    <xf numFmtId="0" fontId="7" fillId="2" borderId="1" xfId="3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9" fontId="5" fillId="2" borderId="0" xfId="0" applyNumberFormat="1" applyFont="1" applyFill="1" applyAlignment="1">
      <alignment vertical="center"/>
    </xf>
    <xf numFmtId="0" fontId="6" fillId="2" borderId="0" xfId="3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9" fontId="7" fillId="2" borderId="2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9" fontId="6" fillId="2" borderId="3" xfId="0" applyNumberFormat="1" applyFont="1" applyFill="1" applyBorder="1" applyAlignment="1">
      <alignment horizontal="center" vertical="center"/>
    </xf>
    <xf numFmtId="1" fontId="10" fillId="2" borderId="2" xfId="0" applyNumberFormat="1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9" fontId="6" fillId="2" borderId="2" xfId="0" applyNumberFormat="1" applyFont="1" applyFill="1" applyBorder="1" applyAlignment="1">
      <alignment horizontal="center" vertical="center"/>
    </xf>
    <xf numFmtId="166" fontId="6" fillId="2" borderId="0" xfId="11" applyNumberFormat="1" applyFont="1" applyFill="1" applyAlignment="1">
      <alignment horizontal="center" vertical="center"/>
    </xf>
    <xf numFmtId="166" fontId="12" fillId="2" borderId="0" xfId="0" applyNumberFormat="1" applyFont="1" applyFill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10" fillId="0" borderId="2" xfId="0" applyNumberFormat="1" applyFont="1" applyBorder="1" applyAlignment="1">
      <alignment horizontal="center" vertical="center"/>
    </xf>
    <xf numFmtId="166" fontId="12" fillId="3" borderId="0" xfId="0" applyNumberFormat="1" applyFont="1" applyFill="1" applyAlignment="1">
      <alignment horizontal="center" vertical="center"/>
    </xf>
    <xf numFmtId="0" fontId="6" fillId="0" borderId="2" xfId="10" applyFont="1" applyBorder="1" applyAlignment="1">
      <alignment vertical="center" wrapText="1"/>
    </xf>
    <xf numFmtId="10" fontId="6" fillId="0" borderId="3" xfId="0" applyNumberFormat="1" applyFont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5" fontId="6" fillId="2" borderId="2" xfId="1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165" fontId="6" fillId="0" borderId="2" xfId="1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1" fontId="5" fillId="2" borderId="0" xfId="0" applyNumberFormat="1" applyFont="1" applyFill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 wrapText="1"/>
    </xf>
    <xf numFmtId="164" fontId="10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horizontal="center" vertical="center"/>
    </xf>
    <xf numFmtId="1" fontId="11" fillId="2" borderId="2" xfId="0" applyNumberFormat="1" applyFont="1" applyFill="1" applyBorder="1" applyAlignment="1">
      <alignment horizontal="center" vertical="center"/>
    </xf>
    <xf numFmtId="3" fontId="12" fillId="2" borderId="0" xfId="0" applyNumberFormat="1" applyFont="1" applyFill="1" applyAlignment="1">
      <alignment vertical="center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3" applyFont="1" applyFill="1"/>
    <xf numFmtId="0" fontId="6" fillId="2" borderId="0" xfId="0" applyFont="1" applyFill="1"/>
    <xf numFmtId="0" fontId="6" fillId="2" borderId="0" xfId="3" applyFont="1" applyFill="1" applyAlignment="1">
      <alignment horizontal="center" vertical="top"/>
    </xf>
    <xf numFmtId="0" fontId="6" fillId="2" borderId="2" xfId="0" applyFont="1" applyFill="1" applyBorder="1" applyAlignment="1">
      <alignment horizontal="center" vertical="top" wrapText="1"/>
    </xf>
    <xf numFmtId="0" fontId="15" fillId="0" borderId="2" xfId="3" applyFont="1" applyBorder="1" applyAlignment="1">
      <alignment horizontal="center" vertical="center" wrapText="1"/>
    </xf>
    <xf numFmtId="0" fontId="15" fillId="2" borderId="2" xfId="3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top" wrapText="1"/>
    </xf>
    <xf numFmtId="0" fontId="18" fillId="2" borderId="0" xfId="0" applyFont="1" applyFill="1" applyAlignment="1">
      <alignment vertical="top" wrapText="1"/>
    </xf>
    <xf numFmtId="0" fontId="7" fillId="2" borderId="3" xfId="0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1" fontId="12" fillId="2" borderId="0" xfId="0" applyNumberFormat="1" applyFont="1" applyFill="1"/>
    <xf numFmtId="9" fontId="12" fillId="2" borderId="0" xfId="0" applyNumberFormat="1" applyFont="1" applyFill="1"/>
    <xf numFmtId="1" fontId="5" fillId="2" borderId="0" xfId="0" applyNumberFormat="1" applyFont="1" applyFill="1"/>
    <xf numFmtId="164" fontId="5" fillId="2" borderId="0" xfId="0" applyNumberFormat="1" applyFont="1" applyFill="1"/>
    <xf numFmtId="0" fontId="10" fillId="0" borderId="3" xfId="0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9" fontId="10" fillId="0" borderId="3" xfId="0" applyNumberFormat="1" applyFont="1" applyBorder="1" applyAlignment="1">
      <alignment horizontal="center" vertical="center"/>
    </xf>
    <xf numFmtId="1" fontId="16" fillId="2" borderId="2" xfId="0" applyNumberFormat="1" applyFont="1" applyFill="1" applyBorder="1" applyAlignment="1">
      <alignment horizontal="center" vertical="center"/>
    </xf>
    <xf numFmtId="9" fontId="5" fillId="2" borderId="0" xfId="0" applyNumberFormat="1" applyFont="1" applyFill="1"/>
    <xf numFmtId="0" fontId="6" fillId="2" borderId="2" xfId="10" applyFont="1" applyFill="1" applyBorder="1" applyAlignment="1">
      <alignment vertical="top" wrapText="1"/>
    </xf>
    <xf numFmtId="9" fontId="5" fillId="2" borderId="0" xfId="0" applyNumberFormat="1" applyFont="1" applyFill="1" applyAlignment="1">
      <alignment horizontal="center"/>
    </xf>
    <xf numFmtId="10" fontId="7" fillId="0" borderId="3" xfId="0" applyNumberFormat="1" applyFont="1" applyBorder="1" applyAlignment="1">
      <alignment horizontal="center" vertical="center"/>
    </xf>
    <xf numFmtId="3" fontId="19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/>
    </xf>
    <xf numFmtId="1" fontId="16" fillId="0" borderId="2" xfId="0" applyNumberFormat="1" applyFont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3" fontId="5" fillId="2" borderId="0" xfId="0" applyNumberFormat="1" applyFont="1" applyFill="1"/>
    <xf numFmtId="4" fontId="6" fillId="2" borderId="3" xfId="0" applyNumberFormat="1" applyFont="1" applyFill="1" applyBorder="1" applyAlignment="1">
      <alignment horizontal="left" vertical="center" wrapText="1"/>
    </xf>
    <xf numFmtId="1" fontId="7" fillId="0" borderId="3" xfId="0" applyNumberFormat="1" applyFont="1" applyBorder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3" fontId="12" fillId="2" borderId="0" xfId="0" applyNumberFormat="1" applyFont="1" applyFill="1"/>
    <xf numFmtId="1" fontId="16" fillId="0" borderId="4" xfId="0" applyNumberFormat="1" applyFont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9" fontId="6" fillId="0" borderId="2" xfId="0" applyNumberFormat="1" applyFont="1" applyBorder="1" applyAlignment="1">
      <alignment horizontal="center"/>
    </xf>
    <xf numFmtId="49" fontId="10" fillId="0" borderId="2" xfId="0" applyNumberFormat="1" applyFont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/>
    <xf numFmtId="1" fontId="7" fillId="2" borderId="2" xfId="0" applyNumberFormat="1" applyFont="1" applyFill="1" applyBorder="1" applyAlignment="1">
      <alignment horizontal="center" vertical="center"/>
    </xf>
    <xf numFmtId="167" fontId="7" fillId="0" borderId="2" xfId="0" applyNumberFormat="1" applyFont="1" applyBorder="1" applyAlignment="1">
      <alignment horizontal="center" vertical="center"/>
    </xf>
    <xf numFmtId="168" fontId="12" fillId="2" borderId="0" xfId="0" applyNumberFormat="1" applyFont="1" applyFill="1"/>
    <xf numFmtId="0" fontId="12" fillId="2" borderId="0" xfId="0" applyFont="1" applyFill="1"/>
    <xf numFmtId="0" fontId="5" fillId="2" borderId="2" xfId="0" applyFont="1" applyFill="1" applyBorder="1"/>
    <xf numFmtId="0" fontId="5" fillId="2" borderId="2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2" fillId="2" borderId="0" xfId="0" applyFont="1" applyFill="1"/>
    <xf numFmtId="0" fontId="23" fillId="2" borderId="0" xfId="0" applyFont="1" applyFill="1"/>
    <xf numFmtId="0" fontId="6" fillId="2" borderId="0" xfId="0" applyFont="1" applyFill="1" applyAlignment="1">
      <alignment horizontal="center" vertical="top"/>
    </xf>
    <xf numFmtId="0" fontId="11" fillId="2" borderId="3" xfId="0" applyFont="1" applyFill="1" applyBorder="1" applyAlignment="1">
      <alignment horizontal="center"/>
    </xf>
    <xf numFmtId="3" fontId="26" fillId="2" borderId="2" xfId="0" applyNumberFormat="1" applyFont="1" applyFill="1" applyBorder="1" applyAlignment="1">
      <alignment horizontal="center" vertical="center"/>
    </xf>
    <xf numFmtId="9" fontId="11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/>
    </xf>
    <xf numFmtId="9" fontId="10" fillId="2" borderId="3" xfId="0" applyNumberFormat="1" applyFont="1" applyFill="1" applyBorder="1" applyAlignment="1">
      <alignment horizontal="center"/>
    </xf>
    <xf numFmtId="9" fontId="10" fillId="2" borderId="2" xfId="0" applyNumberFormat="1" applyFont="1" applyFill="1" applyBorder="1" applyAlignment="1">
      <alignment horizontal="center" vertical="center"/>
    </xf>
    <xf numFmtId="10" fontId="10" fillId="2" borderId="3" xfId="0" applyNumberFormat="1" applyFont="1" applyFill="1" applyBorder="1" applyAlignment="1">
      <alignment horizontal="center"/>
    </xf>
    <xf numFmtId="164" fontId="11" fillId="2" borderId="3" xfId="0" applyNumberFormat="1" applyFont="1" applyFill="1" applyBorder="1" applyAlignment="1">
      <alignment horizontal="center"/>
    </xf>
    <xf numFmtId="1" fontId="10" fillId="2" borderId="4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wrapText="1"/>
    </xf>
    <xf numFmtId="1" fontId="10" fillId="2" borderId="3" xfId="0" applyNumberFormat="1" applyFont="1" applyFill="1" applyBorder="1" applyAlignment="1">
      <alignment horizontal="center"/>
    </xf>
    <xf numFmtId="1" fontId="11" fillId="2" borderId="3" xfId="0" applyNumberFormat="1" applyFont="1" applyFill="1" applyBorder="1" applyAlignment="1">
      <alignment horizontal="center"/>
    </xf>
    <xf numFmtId="49" fontId="12" fillId="2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vertical="center"/>
    </xf>
    <xf numFmtId="1" fontId="11" fillId="2" borderId="2" xfId="0" applyNumberFormat="1" applyFont="1" applyFill="1" applyBorder="1" applyAlignment="1">
      <alignment horizontal="center"/>
    </xf>
    <xf numFmtId="2" fontId="11" fillId="2" borderId="2" xfId="0" applyNumberFormat="1" applyFont="1" applyFill="1" applyBorder="1" applyAlignment="1">
      <alignment horizontal="center"/>
    </xf>
    <xf numFmtId="9" fontId="11" fillId="2" borderId="2" xfId="0" applyNumberFormat="1" applyFont="1" applyFill="1" applyBorder="1" applyAlignment="1">
      <alignment horizontal="center"/>
    </xf>
    <xf numFmtId="3" fontId="26" fillId="2" borderId="2" xfId="0" applyNumberFormat="1" applyFont="1" applyFill="1" applyBorder="1" applyAlignment="1">
      <alignment horizontal="center"/>
    </xf>
    <xf numFmtId="164" fontId="12" fillId="2" borderId="0" xfId="0" applyNumberFormat="1" applyFont="1" applyFill="1"/>
    <xf numFmtId="3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28" fillId="0" borderId="0" xfId="0" applyFont="1"/>
    <xf numFmtId="0" fontId="27" fillId="0" borderId="0" xfId="0" applyFont="1" applyAlignment="1">
      <alignment horizontal="center"/>
    </xf>
    <xf numFmtId="0" fontId="27" fillId="0" borderId="0" xfId="3" applyFont="1" applyAlignment="1">
      <alignment horizontal="center" vertical="center"/>
    </xf>
    <xf numFmtId="0" fontId="27" fillId="0" borderId="0" xfId="3" applyFont="1"/>
    <xf numFmtId="0" fontId="27" fillId="0" borderId="0" xfId="3" applyFont="1" applyAlignment="1">
      <alignment horizontal="center" vertical="top"/>
    </xf>
    <xf numFmtId="0" fontId="27" fillId="0" borderId="0" xfId="0" applyFont="1" applyAlignment="1">
      <alignment horizontal="center" vertical="top"/>
    </xf>
    <xf numFmtId="0" fontId="27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top" wrapText="1"/>
    </xf>
    <xf numFmtId="0" fontId="27" fillId="0" borderId="2" xfId="3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center"/>
    </xf>
    <xf numFmtId="3" fontId="26" fillId="0" borderId="2" xfId="0" applyNumberFormat="1" applyFont="1" applyBorder="1" applyAlignment="1">
      <alignment horizontal="center" vertical="center"/>
    </xf>
    <xf numFmtId="9" fontId="11" fillId="0" borderId="2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/>
    </xf>
    <xf numFmtId="16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horizontal="left" vertical="center" wrapText="1"/>
    </xf>
    <xf numFmtId="164" fontId="27" fillId="0" borderId="0" xfId="0" applyNumberFormat="1" applyFont="1"/>
    <xf numFmtId="0" fontId="27" fillId="0" borderId="2" xfId="10" applyFont="1" applyBorder="1" applyAlignment="1">
      <alignment vertical="top" wrapText="1"/>
    </xf>
    <xf numFmtId="164" fontId="11" fillId="0" borderId="3" xfId="0" applyNumberFormat="1" applyFont="1" applyBorder="1" applyAlignment="1">
      <alignment horizontal="center"/>
    </xf>
    <xf numFmtId="1" fontId="10" fillId="0" borderId="4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1" fontId="11" fillId="0" borderId="3" xfId="0" applyNumberFormat="1" applyFont="1" applyBorder="1" applyAlignment="1">
      <alignment horizontal="center"/>
    </xf>
    <xf numFmtId="0" fontId="27" fillId="0" borderId="3" xfId="0" applyFont="1" applyBorder="1" applyAlignment="1">
      <alignment horizontal="left" vertical="center"/>
    </xf>
    <xf numFmtId="1" fontId="10" fillId="0" borderId="3" xfId="0" applyNumberFormat="1" applyFont="1" applyBorder="1" applyAlignment="1">
      <alignment horizontal="center"/>
    </xf>
    <xf numFmtId="49" fontId="26" fillId="0" borderId="2" xfId="0" applyNumberFormat="1" applyFont="1" applyBorder="1" applyAlignment="1">
      <alignment horizontal="center" vertical="center"/>
    </xf>
    <xf numFmtId="3" fontId="26" fillId="0" borderId="2" xfId="0" applyNumberFormat="1" applyFont="1" applyBorder="1" applyAlignment="1">
      <alignment vertical="center"/>
    </xf>
    <xf numFmtId="1" fontId="11" fillId="0" borderId="2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9" fontId="11" fillId="0" borderId="2" xfId="0" applyNumberFormat="1" applyFont="1" applyBorder="1" applyAlignment="1">
      <alignment horizontal="center"/>
    </xf>
    <xf numFmtId="3" fontId="26" fillId="0" borderId="2" xfId="0" applyNumberFormat="1" applyFont="1" applyBorder="1" applyAlignment="1">
      <alignment horizontal="center"/>
    </xf>
    <xf numFmtId="164" fontId="26" fillId="0" borderId="0" xfId="0" applyNumberFormat="1" applyFont="1"/>
    <xf numFmtId="0" fontId="26" fillId="0" borderId="0" xfId="0" applyFont="1"/>
    <xf numFmtId="164" fontId="27" fillId="0" borderId="0" xfId="0" applyNumberFormat="1" applyFont="1" applyAlignment="1">
      <alignment horizontal="center" vertical="center"/>
    </xf>
    <xf numFmtId="9" fontId="26" fillId="0" borderId="0" xfId="0" applyNumberFormat="1" applyFont="1" applyAlignment="1">
      <alignment horizontal="center"/>
    </xf>
    <xf numFmtId="3" fontId="27" fillId="0" borderId="0" xfId="0" applyNumberFormat="1" applyFont="1"/>
    <xf numFmtId="3" fontId="27" fillId="0" borderId="0" xfId="0" applyNumberFormat="1" applyFont="1" applyAlignment="1">
      <alignment horizontal="center" vertical="center"/>
    </xf>
    <xf numFmtId="0" fontId="33" fillId="2" borderId="0" xfId="0" applyFont="1" applyFill="1"/>
    <xf numFmtId="0" fontId="33" fillId="2" borderId="0" xfId="0" applyFont="1" applyFill="1" applyAlignment="1">
      <alignment horizontal="center" vertical="center"/>
    </xf>
    <xf numFmtId="9" fontId="33" fillId="2" borderId="0" xfId="0" applyNumberFormat="1" applyFont="1" applyFill="1" applyAlignment="1">
      <alignment horizontal="center" vertical="center"/>
    </xf>
    <xf numFmtId="1" fontId="33" fillId="2" borderId="0" xfId="0" applyNumberFormat="1" applyFont="1" applyFill="1"/>
    <xf numFmtId="0" fontId="33" fillId="2" borderId="0" xfId="0" applyFont="1" applyFill="1" applyAlignment="1">
      <alignment horizontal="center"/>
    </xf>
    <xf numFmtId="0" fontId="33" fillId="2" borderId="0" xfId="0" applyFont="1" applyFill="1" applyAlignment="1">
      <alignment horizontal="left" vertical="top"/>
    </xf>
    <xf numFmtId="1" fontId="33" fillId="2" borderId="0" xfId="0" applyNumberFormat="1" applyFont="1" applyFill="1" applyAlignment="1">
      <alignment horizontal="left" vertical="top"/>
    </xf>
    <xf numFmtId="0" fontId="33" fillId="2" borderId="5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/>
    </xf>
    <xf numFmtId="0" fontId="33" fillId="2" borderId="1" xfId="0" applyFont="1" applyFill="1" applyBorder="1"/>
    <xf numFmtId="0" fontId="35" fillId="2" borderId="2" xfId="3" applyFont="1" applyFill="1" applyBorder="1" applyAlignment="1">
      <alignment horizontal="center" vertical="center" wrapText="1"/>
    </xf>
    <xf numFmtId="1" fontId="35" fillId="2" borderId="2" xfId="3" applyNumberFormat="1" applyFont="1" applyFill="1" applyBorder="1" applyAlignment="1">
      <alignment horizontal="center" vertical="center" wrapText="1"/>
    </xf>
    <xf numFmtId="9" fontId="35" fillId="2" borderId="2" xfId="3" applyNumberFormat="1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35" fillId="2" borderId="3" xfId="0" applyFont="1" applyFill="1" applyBorder="1" applyAlignment="1">
      <alignment horizontal="center" vertical="center" wrapText="1"/>
    </xf>
    <xf numFmtId="1" fontId="35" fillId="2" borderId="9" xfId="3" applyNumberFormat="1" applyFont="1" applyFill="1" applyBorder="1" applyAlignment="1">
      <alignment horizontal="center" vertical="center" wrapText="1"/>
    </xf>
    <xf numFmtId="0" fontId="35" fillId="2" borderId="10" xfId="0" applyFont="1" applyFill="1" applyBorder="1" applyAlignment="1">
      <alignment horizontal="center" vertical="center" wrapText="1"/>
    </xf>
    <xf numFmtId="1" fontId="35" fillId="2" borderId="8" xfId="3" applyNumberFormat="1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vertical="center"/>
    </xf>
    <xf numFmtId="1" fontId="36" fillId="2" borderId="3" xfId="0" applyNumberFormat="1" applyFont="1" applyFill="1" applyBorder="1" applyAlignment="1">
      <alignment horizontal="center" vertical="center"/>
    </xf>
    <xf numFmtId="164" fontId="36" fillId="2" borderId="3" xfId="0" applyNumberFormat="1" applyFont="1" applyFill="1" applyBorder="1" applyAlignment="1">
      <alignment horizontal="center" vertical="center"/>
    </xf>
    <xf numFmtId="9" fontId="36" fillId="2" borderId="3" xfId="0" applyNumberFormat="1" applyFont="1" applyFill="1" applyBorder="1" applyAlignment="1">
      <alignment horizontal="center" vertical="center"/>
    </xf>
    <xf numFmtId="3" fontId="36" fillId="2" borderId="2" xfId="0" applyNumberFormat="1" applyFont="1" applyFill="1" applyBorder="1" applyAlignment="1">
      <alignment horizontal="center" vertical="center"/>
    </xf>
    <xf numFmtId="1" fontId="36" fillId="2" borderId="9" xfId="0" applyNumberFormat="1" applyFont="1" applyFill="1" applyBorder="1" applyAlignment="1">
      <alignment horizontal="center" vertical="center"/>
    </xf>
    <xf numFmtId="1" fontId="36" fillId="2" borderId="8" xfId="0" applyNumberFormat="1" applyFont="1" applyFill="1" applyBorder="1" applyAlignment="1">
      <alignment horizontal="center" vertical="center"/>
    </xf>
    <xf numFmtId="9" fontId="36" fillId="2" borderId="8" xfId="0" applyNumberFormat="1" applyFont="1" applyFill="1" applyBorder="1" applyAlignment="1">
      <alignment horizontal="center" vertical="center"/>
    </xf>
    <xf numFmtId="3" fontId="36" fillId="2" borderId="8" xfId="0" applyNumberFormat="1" applyFont="1" applyFill="1" applyBorder="1" applyAlignment="1">
      <alignment horizontal="center" vertical="center"/>
    </xf>
    <xf numFmtId="9" fontId="36" fillId="2" borderId="11" xfId="0" applyNumberFormat="1" applyFont="1" applyFill="1" applyBorder="1" applyAlignment="1">
      <alignment horizontal="center" vertical="center"/>
    </xf>
    <xf numFmtId="169" fontId="36" fillId="2" borderId="8" xfId="0" applyNumberFormat="1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horizontal="center"/>
    </xf>
    <xf numFmtId="9" fontId="36" fillId="2" borderId="10" xfId="0" applyNumberFormat="1" applyFont="1" applyFill="1" applyBorder="1" applyAlignment="1">
      <alignment horizontal="center" vertical="center"/>
    </xf>
    <xf numFmtId="164" fontId="36" fillId="2" borderId="2" xfId="0" applyNumberFormat="1" applyFont="1" applyFill="1" applyBorder="1" applyAlignment="1">
      <alignment horizontal="center" vertical="center"/>
    </xf>
    <xf numFmtId="168" fontId="36" fillId="2" borderId="2" xfId="0" applyNumberFormat="1" applyFont="1" applyFill="1" applyBorder="1" applyAlignment="1">
      <alignment horizontal="center" vertical="center"/>
    </xf>
    <xf numFmtId="9" fontId="36" fillId="2" borderId="10" xfId="0" applyNumberFormat="1" applyFont="1" applyFill="1" applyBorder="1" applyAlignment="1">
      <alignment horizontal="center"/>
    </xf>
    <xf numFmtId="1" fontId="36" fillId="2" borderId="9" xfId="0" applyNumberFormat="1" applyFont="1" applyFill="1" applyBorder="1" applyAlignment="1">
      <alignment horizontal="center"/>
    </xf>
    <xf numFmtId="1" fontId="36" fillId="2" borderId="2" xfId="0" applyNumberFormat="1" applyFont="1" applyFill="1" applyBorder="1" applyAlignment="1">
      <alignment horizontal="center"/>
    </xf>
    <xf numFmtId="9" fontId="36" fillId="2" borderId="2" xfId="0" applyNumberFormat="1" applyFont="1" applyFill="1" applyBorder="1" applyAlignment="1">
      <alignment horizontal="center"/>
    </xf>
    <xf numFmtId="0" fontId="37" fillId="2" borderId="2" xfId="0" applyFont="1" applyFill="1" applyBorder="1" applyAlignment="1">
      <alignment horizontal="center"/>
    </xf>
    <xf numFmtId="0" fontId="37" fillId="2" borderId="10" xfId="0" applyFont="1" applyFill="1" applyBorder="1" applyAlignment="1">
      <alignment horizontal="center"/>
    </xf>
    <xf numFmtId="1" fontId="37" fillId="2" borderId="12" xfId="0" applyNumberFormat="1" applyFont="1" applyFill="1" applyBorder="1" applyAlignment="1">
      <alignment horizontal="center"/>
    </xf>
    <xf numFmtId="1" fontId="37" fillId="2" borderId="3" xfId="0" applyNumberFormat="1" applyFont="1" applyFill="1" applyBorder="1" applyAlignment="1">
      <alignment horizontal="center"/>
    </xf>
    <xf numFmtId="0" fontId="37" fillId="2" borderId="3" xfId="0" applyFont="1" applyFill="1" applyBorder="1" applyAlignment="1">
      <alignment horizontal="center"/>
    </xf>
    <xf numFmtId="0" fontId="33" fillId="2" borderId="13" xfId="0" applyFont="1" applyFill="1" applyBorder="1" applyAlignment="1">
      <alignment vertical="top" wrapText="1"/>
    </xf>
    <xf numFmtId="1" fontId="37" fillId="2" borderId="13" xfId="0" applyNumberFormat="1" applyFont="1" applyFill="1" applyBorder="1" applyAlignment="1">
      <alignment horizontal="center" vertical="center"/>
    </xf>
    <xf numFmtId="164" fontId="37" fillId="2" borderId="13" xfId="0" applyNumberFormat="1" applyFont="1" applyFill="1" applyBorder="1" applyAlignment="1">
      <alignment horizontal="center" vertical="center"/>
    </xf>
    <xf numFmtId="9" fontId="37" fillId="2" borderId="13" xfId="0" applyNumberFormat="1" applyFont="1" applyFill="1" applyBorder="1" applyAlignment="1">
      <alignment horizontal="center" vertical="center"/>
    </xf>
    <xf numFmtId="3" fontId="37" fillId="2" borderId="13" xfId="0" applyNumberFormat="1" applyFont="1" applyFill="1" applyBorder="1" applyAlignment="1">
      <alignment horizontal="center" vertical="center"/>
    </xf>
    <xf numFmtId="9" fontId="37" fillId="2" borderId="4" xfId="0" applyNumberFormat="1" applyFont="1" applyFill="1" applyBorder="1" applyAlignment="1">
      <alignment horizontal="center" vertical="center"/>
    </xf>
    <xf numFmtId="1" fontId="37" fillId="2" borderId="14" xfId="0" applyNumberFormat="1" applyFont="1" applyFill="1" applyBorder="1" applyAlignment="1">
      <alignment horizontal="center" vertical="center"/>
    </xf>
    <xf numFmtId="0" fontId="37" fillId="2" borderId="4" xfId="0" applyFont="1" applyFill="1" applyBorder="1" applyAlignment="1">
      <alignment horizontal="center" vertical="center"/>
    </xf>
    <xf numFmtId="3" fontId="37" fillId="2" borderId="2" xfId="0" applyNumberFormat="1" applyFont="1" applyFill="1" applyBorder="1" applyAlignment="1">
      <alignment horizontal="center" vertical="center"/>
    </xf>
    <xf numFmtId="9" fontId="37" fillId="2" borderId="10" xfId="0" applyNumberFormat="1" applyFont="1" applyFill="1" applyBorder="1" applyAlignment="1">
      <alignment horizontal="center" vertical="center"/>
    </xf>
    <xf numFmtId="0" fontId="37" fillId="2" borderId="15" xfId="0" applyFont="1" applyFill="1" applyBorder="1" applyAlignment="1">
      <alignment horizontal="center" vertical="center"/>
    </xf>
    <xf numFmtId="164" fontId="37" fillId="2" borderId="2" xfId="0" applyNumberFormat="1" applyFont="1" applyFill="1" applyBorder="1" applyAlignment="1">
      <alignment horizontal="center" vertical="center"/>
    </xf>
    <xf numFmtId="9" fontId="37" fillId="2" borderId="2" xfId="0" applyNumberFormat="1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/>
    </xf>
    <xf numFmtId="1" fontId="37" fillId="2" borderId="9" xfId="0" applyNumberFormat="1" applyFont="1" applyFill="1" applyBorder="1" applyAlignment="1">
      <alignment horizontal="center" vertical="center"/>
    </xf>
    <xf numFmtId="1" fontId="37" fillId="2" borderId="2" xfId="0" applyNumberFormat="1" applyFont="1" applyFill="1" applyBorder="1" applyAlignment="1">
      <alignment horizontal="center" vertical="center"/>
    </xf>
    <xf numFmtId="0" fontId="37" fillId="2" borderId="10" xfId="0" applyFont="1" applyFill="1" applyBorder="1" applyAlignment="1">
      <alignment horizontal="center" vertical="center"/>
    </xf>
    <xf numFmtId="1" fontId="37" fillId="2" borderId="12" xfId="0" applyNumberFormat="1" applyFont="1" applyFill="1" applyBorder="1" applyAlignment="1">
      <alignment horizontal="center" vertical="center"/>
    </xf>
    <xf numFmtId="1" fontId="37" fillId="2" borderId="3" xfId="0" applyNumberFormat="1" applyFont="1" applyFill="1" applyBorder="1" applyAlignment="1">
      <alignment horizontal="center" vertical="center"/>
    </xf>
    <xf numFmtId="0" fontId="37" fillId="2" borderId="3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vertical="top" wrapText="1"/>
    </xf>
    <xf numFmtId="9" fontId="37" fillId="2" borderId="10" xfId="0" applyNumberFormat="1" applyFont="1" applyFill="1" applyBorder="1" applyAlignment="1">
      <alignment horizontal="center"/>
    </xf>
    <xf numFmtId="1" fontId="37" fillId="2" borderId="9" xfId="0" applyNumberFormat="1" applyFont="1" applyFill="1" applyBorder="1" applyAlignment="1">
      <alignment horizontal="center"/>
    </xf>
    <xf numFmtId="1" fontId="37" fillId="2" borderId="2" xfId="0" applyNumberFormat="1" applyFont="1" applyFill="1" applyBorder="1" applyAlignment="1">
      <alignment horizontal="center"/>
    </xf>
    <xf numFmtId="9" fontId="37" fillId="2" borderId="2" xfId="0" applyNumberFormat="1" applyFont="1" applyFill="1" applyBorder="1" applyAlignment="1">
      <alignment horizontal="center"/>
    </xf>
    <xf numFmtId="9" fontId="36" fillId="2" borderId="2" xfId="0" applyNumberFormat="1" applyFont="1" applyFill="1" applyBorder="1" applyAlignment="1">
      <alignment horizontal="center" vertical="center"/>
    </xf>
    <xf numFmtId="164" fontId="36" fillId="2" borderId="8" xfId="0" applyNumberFormat="1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horizontal="center" vertical="center"/>
    </xf>
    <xf numFmtId="1" fontId="36" fillId="2" borderId="2" xfId="0" applyNumberFormat="1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left" vertical="top" wrapText="1"/>
    </xf>
    <xf numFmtId="49" fontId="33" fillId="2" borderId="2" xfId="0" applyNumberFormat="1" applyFont="1" applyFill="1" applyBorder="1" applyAlignment="1">
      <alignment horizontal="left" vertical="center" wrapText="1"/>
    </xf>
    <xf numFmtId="0" fontId="37" fillId="2" borderId="9" xfId="0" applyFont="1" applyFill="1" applyBorder="1" applyAlignment="1">
      <alignment horizontal="center" vertical="center"/>
    </xf>
    <xf numFmtId="164" fontId="33" fillId="2" borderId="0" xfId="0" applyNumberFormat="1" applyFont="1" applyFill="1"/>
    <xf numFmtId="49" fontId="33" fillId="2" borderId="2" xfId="0" applyNumberFormat="1" applyFont="1" applyFill="1" applyBorder="1" applyAlignment="1">
      <alignment horizontal="left" vertical="top" wrapText="1"/>
    </xf>
    <xf numFmtId="4" fontId="33" fillId="2" borderId="2" xfId="0" applyNumberFormat="1" applyFont="1" applyFill="1" applyBorder="1" applyAlignment="1">
      <alignment horizontal="left" vertical="top" wrapText="1"/>
    </xf>
    <xf numFmtId="0" fontId="34" fillId="2" borderId="3" xfId="0" applyFont="1" applyFill="1" applyBorder="1" applyAlignment="1">
      <alignment vertical="center" wrapText="1"/>
    </xf>
    <xf numFmtId="0" fontId="33" fillId="2" borderId="2" xfId="0" applyFont="1" applyFill="1" applyBorder="1" applyAlignment="1">
      <alignment vertical="center"/>
    </xf>
    <xf numFmtId="0" fontId="33" fillId="2" borderId="2" xfId="0" applyFont="1" applyFill="1" applyBorder="1" applyAlignment="1">
      <alignment horizontal="left" vertical="center" wrapText="1"/>
    </xf>
    <xf numFmtId="0" fontId="36" fillId="2" borderId="8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vertical="center" wrapText="1"/>
    </xf>
    <xf numFmtId="0" fontId="34" fillId="2" borderId="2" xfId="0" applyFont="1" applyFill="1" applyBorder="1" applyAlignment="1">
      <alignment vertical="center" wrapText="1"/>
    </xf>
    <xf numFmtId="10" fontId="37" fillId="2" borderId="2" xfId="0" applyNumberFormat="1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horizontal="left" vertical="top" wrapText="1"/>
    </xf>
    <xf numFmtId="3" fontId="36" fillId="2" borderId="13" xfId="0" applyNumberFormat="1" applyFont="1" applyFill="1" applyBorder="1" applyAlignment="1">
      <alignment horizontal="center" vertical="center"/>
    </xf>
    <xf numFmtId="9" fontId="36" fillId="2" borderId="4" xfId="0" applyNumberFormat="1" applyFont="1" applyFill="1" applyBorder="1" applyAlignment="1">
      <alignment horizontal="center" vertical="center"/>
    </xf>
    <xf numFmtId="1" fontId="36" fillId="2" borderId="14" xfId="0" applyNumberFormat="1" applyFont="1" applyFill="1" applyBorder="1" applyAlignment="1">
      <alignment horizontal="center" vertical="center"/>
    </xf>
    <xf numFmtId="164" fontId="36" fillId="2" borderId="13" xfId="0" applyNumberFormat="1" applyFont="1" applyFill="1" applyBorder="1" applyAlignment="1">
      <alignment horizontal="center" vertical="center"/>
    </xf>
    <xf numFmtId="9" fontId="36" fillId="2" borderId="13" xfId="0" applyNumberFormat="1" applyFont="1" applyFill="1" applyBorder="1" applyAlignment="1">
      <alignment horizontal="center" vertical="center"/>
    </xf>
    <xf numFmtId="164" fontId="37" fillId="2" borderId="2" xfId="0" applyNumberFormat="1" applyFont="1" applyFill="1" applyBorder="1" applyAlignment="1">
      <alignment horizontal="center"/>
    </xf>
    <xf numFmtId="1" fontId="36" fillId="2" borderId="12" xfId="0" applyNumberFormat="1" applyFont="1" applyFill="1" applyBorder="1" applyAlignment="1">
      <alignment horizontal="center" vertical="center"/>
    </xf>
    <xf numFmtId="0" fontId="36" fillId="2" borderId="3" xfId="0" applyFont="1" applyFill="1" applyBorder="1" applyAlignment="1">
      <alignment horizontal="center" vertical="center"/>
    </xf>
    <xf numFmtId="9" fontId="37" fillId="2" borderId="3" xfId="0" applyNumberFormat="1" applyFont="1" applyFill="1" applyBorder="1" applyAlignment="1">
      <alignment horizontal="center" vertical="center"/>
    </xf>
    <xf numFmtId="0" fontId="34" fillId="2" borderId="2" xfId="0" applyFont="1" applyFill="1" applyBorder="1"/>
    <xf numFmtId="3" fontId="36" fillId="0" borderId="2" xfId="0" applyNumberFormat="1" applyFont="1" applyBorder="1" applyAlignment="1">
      <alignment horizontal="center" vertical="center"/>
    </xf>
    <xf numFmtId="1" fontId="36" fillId="2" borderId="16" xfId="0" applyNumberFormat="1" applyFont="1" applyFill="1" applyBorder="1" applyAlignment="1">
      <alignment horizontal="center" vertical="center"/>
    </xf>
    <xf numFmtId="164" fontId="36" fillId="2" borderId="17" xfId="0" applyNumberFormat="1" applyFont="1" applyFill="1" applyBorder="1" applyAlignment="1">
      <alignment horizontal="center" vertical="center"/>
    </xf>
    <xf numFmtId="9" fontId="36" fillId="2" borderId="17" xfId="0" applyNumberFormat="1" applyFont="1" applyFill="1" applyBorder="1" applyAlignment="1">
      <alignment horizontal="center" vertical="center"/>
    </xf>
    <xf numFmtId="3" fontId="36" fillId="2" borderId="17" xfId="0" applyNumberFormat="1" applyFont="1" applyFill="1" applyBorder="1" applyAlignment="1">
      <alignment horizontal="center" vertical="center"/>
    </xf>
    <xf numFmtId="9" fontId="36" fillId="2" borderId="18" xfId="0" applyNumberFormat="1" applyFont="1" applyFill="1" applyBorder="1" applyAlignment="1">
      <alignment horizontal="center" vertical="center"/>
    </xf>
    <xf numFmtId="0" fontId="36" fillId="2" borderId="17" xfId="0" applyFont="1" applyFill="1" applyBorder="1" applyAlignment="1">
      <alignment horizontal="center" vertical="center"/>
    </xf>
    <xf numFmtId="0" fontId="37" fillId="2" borderId="0" xfId="0" applyFont="1" applyFill="1"/>
    <xf numFmtId="3" fontId="37" fillId="2" borderId="0" xfId="0" applyNumberFormat="1" applyFont="1" applyFill="1"/>
    <xf numFmtId="1" fontId="37" fillId="2" borderId="0" xfId="0" applyNumberFormat="1" applyFont="1" applyFill="1"/>
    <xf numFmtId="0" fontId="37" fillId="2" borderId="0" xfId="0" applyFont="1" applyFill="1" applyAlignment="1">
      <alignment horizontal="center"/>
    </xf>
    <xf numFmtId="3" fontId="33" fillId="2" borderId="0" xfId="0" applyNumberFormat="1" applyFont="1" applyFill="1"/>
    <xf numFmtId="3" fontId="33" fillId="2" borderId="0" xfId="0" applyNumberFormat="1" applyFont="1" applyFill="1" applyAlignment="1">
      <alignment horizontal="center"/>
    </xf>
    <xf numFmtId="2" fontId="33" fillId="2" borderId="0" xfId="0" applyNumberFormat="1" applyFont="1" applyFill="1"/>
    <xf numFmtId="3" fontId="33" fillId="2" borderId="0" xfId="0" applyNumberFormat="1" applyFont="1" applyFill="1" applyAlignment="1">
      <alignment horizontal="center" vertical="center"/>
    </xf>
    <xf numFmtId="3" fontId="34" fillId="2" borderId="0" xfId="0" applyNumberFormat="1" applyFont="1" applyFill="1" applyAlignment="1">
      <alignment horizontal="center"/>
    </xf>
    <xf numFmtId="0" fontId="27" fillId="2" borderId="0" xfId="0" applyFont="1" applyFill="1"/>
    <xf numFmtId="1" fontId="27" fillId="2" borderId="0" xfId="0" applyNumberFormat="1" applyFont="1" applyFill="1"/>
    <xf numFmtId="0" fontId="38" fillId="2" borderId="0" xfId="0" applyFont="1" applyFill="1"/>
    <xf numFmtId="0" fontId="0" fillId="2" borderId="0" xfId="0" applyFill="1"/>
    <xf numFmtId="0" fontId="39" fillId="2" borderId="0" xfId="0" applyFont="1" applyFill="1" applyAlignment="1">
      <alignment horizontal="left" vertical="top"/>
    </xf>
    <xf numFmtId="0" fontId="38" fillId="2" borderId="0" xfId="0" applyFont="1" applyFill="1" applyAlignment="1">
      <alignment horizontal="left" vertical="top"/>
    </xf>
    <xf numFmtId="1" fontId="38" fillId="2" borderId="0" xfId="0" applyNumberFormat="1" applyFont="1" applyFill="1" applyAlignment="1">
      <alignment horizontal="left" vertical="top"/>
    </xf>
    <xf numFmtId="0" fontId="27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1" fontId="41" fillId="2" borderId="2" xfId="3" applyNumberFormat="1" applyFont="1" applyFill="1" applyBorder="1" applyAlignment="1">
      <alignment horizontal="center" vertical="center" wrapText="1"/>
    </xf>
    <xf numFmtId="0" fontId="41" fillId="2" borderId="2" xfId="3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3" xfId="0" applyFont="1" applyFill="1" applyBorder="1" applyAlignment="1">
      <alignment vertical="center"/>
    </xf>
    <xf numFmtId="0" fontId="42" fillId="2" borderId="3" xfId="0" applyFont="1" applyFill="1" applyBorder="1" applyAlignment="1">
      <alignment horizontal="center" vertical="center"/>
    </xf>
    <xf numFmtId="3" fontId="42" fillId="2" borderId="2" xfId="0" applyNumberFormat="1" applyFont="1" applyFill="1" applyBorder="1" applyAlignment="1">
      <alignment horizontal="center" vertical="center"/>
    </xf>
    <xf numFmtId="9" fontId="42" fillId="2" borderId="2" xfId="0" applyNumberFormat="1" applyFont="1" applyFill="1" applyBorder="1" applyAlignment="1">
      <alignment horizontal="center" vertical="center"/>
    </xf>
    <xf numFmtId="1" fontId="42" fillId="2" borderId="8" xfId="0" applyNumberFormat="1" applyFont="1" applyFill="1" applyBorder="1" applyAlignment="1">
      <alignment horizontal="center" vertical="center"/>
    </xf>
    <xf numFmtId="9" fontId="42" fillId="2" borderId="8" xfId="0" applyNumberFormat="1" applyFont="1" applyFill="1" applyBorder="1" applyAlignment="1">
      <alignment horizontal="center" vertical="center"/>
    </xf>
    <xf numFmtId="3" fontId="42" fillId="2" borderId="10" xfId="0" applyNumberFormat="1" applyFont="1" applyFill="1" applyBorder="1" applyAlignment="1">
      <alignment horizontal="center" vertical="center"/>
    </xf>
    <xf numFmtId="3" fontId="42" fillId="2" borderId="8" xfId="0" applyNumberFormat="1" applyFont="1" applyFill="1" applyBorder="1" applyAlignment="1">
      <alignment horizontal="center" vertical="center"/>
    </xf>
    <xf numFmtId="0" fontId="42" fillId="2" borderId="2" xfId="0" applyFont="1" applyFill="1" applyBorder="1" applyAlignment="1">
      <alignment horizontal="center" vertical="center"/>
    </xf>
    <xf numFmtId="164" fontId="42" fillId="2" borderId="8" xfId="0" applyNumberFormat="1" applyFont="1" applyFill="1" applyBorder="1" applyAlignment="1">
      <alignment horizontal="center" vertical="center"/>
    </xf>
    <xf numFmtId="1" fontId="39" fillId="2" borderId="4" xfId="0" applyNumberFormat="1" applyFont="1" applyFill="1" applyBorder="1" applyAlignment="1">
      <alignment horizontal="center" vertical="center"/>
    </xf>
    <xf numFmtId="164" fontId="39" fillId="2" borderId="4" xfId="0" applyNumberFormat="1" applyFont="1" applyFill="1" applyBorder="1" applyAlignment="1">
      <alignment horizontal="center" vertical="center"/>
    </xf>
    <xf numFmtId="9" fontId="39" fillId="2" borderId="4" xfId="0" applyNumberFormat="1" applyFont="1" applyFill="1" applyBorder="1" applyAlignment="1">
      <alignment horizontal="center" vertical="center"/>
    </xf>
    <xf numFmtId="3" fontId="39" fillId="2" borderId="13" xfId="0" applyNumberFormat="1" applyFont="1" applyFill="1" applyBorder="1" applyAlignment="1">
      <alignment horizontal="center" vertical="center"/>
    </xf>
    <xf numFmtId="9" fontId="39" fillId="2" borderId="13" xfId="0" applyNumberFormat="1" applyFont="1" applyFill="1" applyBorder="1" applyAlignment="1">
      <alignment horizontal="center" vertical="center"/>
    </xf>
    <xf numFmtId="1" fontId="39" fillId="2" borderId="13" xfId="0" applyNumberFormat="1" applyFont="1" applyFill="1" applyBorder="1" applyAlignment="1">
      <alignment horizontal="center" vertical="center"/>
    </xf>
    <xf numFmtId="164" fontId="39" fillId="2" borderId="13" xfId="0" applyNumberFormat="1" applyFont="1" applyFill="1" applyBorder="1" applyAlignment="1">
      <alignment horizontal="center" vertical="center"/>
    </xf>
    <xf numFmtId="9" fontId="39" fillId="2" borderId="8" xfId="0" applyNumberFormat="1" applyFont="1" applyFill="1" applyBorder="1" applyAlignment="1">
      <alignment horizontal="center" vertical="center"/>
    </xf>
    <xf numFmtId="1" fontId="39" fillId="2" borderId="2" xfId="0" applyNumberFormat="1" applyFont="1" applyFill="1" applyBorder="1" applyAlignment="1">
      <alignment horizontal="center" vertical="center"/>
    </xf>
    <xf numFmtId="9" fontId="39" fillId="2" borderId="2" xfId="0" applyNumberFormat="1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3" fontId="39" fillId="2" borderId="2" xfId="0" applyNumberFormat="1" applyFont="1" applyFill="1" applyBorder="1" applyAlignment="1">
      <alignment horizontal="center" vertical="center"/>
    </xf>
    <xf numFmtId="0" fontId="42" fillId="2" borderId="4" xfId="0" applyFont="1" applyFill="1" applyBorder="1" applyAlignment="1">
      <alignment horizontal="center" vertical="center"/>
    </xf>
    <xf numFmtId="164" fontId="42" fillId="2" borderId="4" xfId="0" applyNumberFormat="1" applyFont="1" applyFill="1" applyBorder="1" applyAlignment="1">
      <alignment horizontal="center" vertical="center"/>
    </xf>
    <xf numFmtId="3" fontId="42" fillId="2" borderId="13" xfId="0" applyNumberFormat="1" applyFont="1" applyFill="1" applyBorder="1" applyAlignment="1">
      <alignment horizontal="center" vertical="center"/>
    </xf>
    <xf numFmtId="1" fontId="42" fillId="2" borderId="2" xfId="0" applyNumberFormat="1" applyFont="1" applyFill="1" applyBorder="1" applyAlignment="1">
      <alignment horizontal="center" vertical="center"/>
    </xf>
    <xf numFmtId="164" fontId="42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left" vertical="top" wrapText="1"/>
    </xf>
    <xf numFmtId="4" fontId="10" fillId="2" borderId="2" xfId="0" applyNumberFormat="1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vertical="center" wrapText="1"/>
    </xf>
    <xf numFmtId="1" fontId="42" fillId="2" borderId="13" xfId="0" applyNumberFormat="1" applyFont="1" applyFill="1" applyBorder="1" applyAlignment="1">
      <alignment horizontal="center" vertical="center"/>
    </xf>
    <xf numFmtId="164" fontId="42" fillId="2" borderId="13" xfId="0" applyNumberFormat="1" applyFont="1" applyFill="1" applyBorder="1" applyAlignment="1">
      <alignment horizontal="center" vertical="center"/>
    </xf>
    <xf numFmtId="9" fontId="42" fillId="2" borderId="4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top" wrapText="1"/>
    </xf>
    <xf numFmtId="1" fontId="39" fillId="2" borderId="10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1" fontId="44" fillId="2" borderId="2" xfId="1" applyNumberFormat="1" applyFont="1" applyFill="1" applyBorder="1" applyAlignment="1" applyProtection="1">
      <alignment horizontal="center" vertical="center"/>
    </xf>
    <xf numFmtId="1" fontId="44" fillId="2" borderId="10" xfId="1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1" fontId="39" fillId="2" borderId="2" xfId="1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9" fontId="42" fillId="2" borderId="13" xfId="0" applyNumberFormat="1" applyFont="1" applyFill="1" applyBorder="1" applyAlignment="1">
      <alignment horizontal="center" vertical="center"/>
    </xf>
    <xf numFmtId="3" fontId="44" fillId="2" borderId="2" xfId="1" applyNumberFormat="1" applyFont="1" applyFill="1" applyBorder="1" applyAlignment="1" applyProtection="1">
      <alignment horizontal="center" vertical="center"/>
    </xf>
    <xf numFmtId="0" fontId="39" fillId="2" borderId="2" xfId="2" applyFont="1" applyFill="1" applyBorder="1" applyAlignment="1">
      <alignment horizontal="center" vertical="center" readingOrder="1"/>
    </xf>
    <xf numFmtId="0" fontId="39" fillId="2" borderId="13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left" vertical="top" wrapText="1"/>
    </xf>
    <xf numFmtId="0" fontId="27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/>
    <xf numFmtId="168" fontId="42" fillId="2" borderId="2" xfId="0" applyNumberFormat="1" applyFont="1" applyFill="1" applyBorder="1" applyAlignment="1">
      <alignment horizontal="center" vertical="center"/>
    </xf>
    <xf numFmtId="3" fontId="10" fillId="2" borderId="0" xfId="0" applyNumberFormat="1" applyFont="1" applyFill="1"/>
    <xf numFmtId="3" fontId="38" fillId="2" borderId="0" xfId="0" applyNumberFormat="1" applyFont="1" applyFill="1"/>
    <xf numFmtId="1" fontId="38" fillId="2" borderId="0" xfId="0" applyNumberFormat="1" applyFont="1" applyFill="1"/>
    <xf numFmtId="3" fontId="40" fillId="2" borderId="0" xfId="0" applyNumberFormat="1" applyFont="1" applyFill="1" applyAlignment="1">
      <alignment horizontal="center"/>
    </xf>
    <xf numFmtId="3" fontId="27" fillId="2" borderId="0" xfId="0" applyNumberFormat="1" applyFont="1" applyFill="1"/>
    <xf numFmtId="3" fontId="27" fillId="2" borderId="0" xfId="0" applyNumberFormat="1" applyFont="1" applyFill="1" applyAlignment="1">
      <alignment horizontal="center" vertical="center"/>
    </xf>
    <xf numFmtId="0" fontId="45" fillId="0" borderId="0" xfId="0" applyFont="1"/>
    <xf numFmtId="1" fontId="45" fillId="0" borderId="0" xfId="0" applyNumberFormat="1" applyFont="1"/>
    <xf numFmtId="0" fontId="33" fillId="0" borderId="0" xfId="0" applyFont="1" applyAlignment="1">
      <alignment horizontal="left" vertical="top"/>
    </xf>
    <xf numFmtId="0" fontId="47" fillId="0" borderId="0" xfId="0" applyFont="1" applyAlignment="1">
      <alignment horizontal="left" vertical="top"/>
    </xf>
    <xf numFmtId="1" fontId="47" fillId="0" borderId="0" xfId="0" applyNumberFormat="1" applyFont="1" applyAlignment="1">
      <alignment horizontal="left" vertical="top"/>
    </xf>
    <xf numFmtId="0" fontId="47" fillId="0" borderId="5" xfId="0" applyFont="1" applyBorder="1" applyAlignment="1">
      <alignment horizontal="center" vertical="center" wrapText="1"/>
    </xf>
    <xf numFmtId="0" fontId="45" fillId="0" borderId="1" xfId="0" applyFont="1" applyBorder="1"/>
    <xf numFmtId="1" fontId="49" fillId="2" borderId="2" xfId="3" applyNumberFormat="1" applyFont="1" applyFill="1" applyBorder="1" applyAlignment="1">
      <alignment horizontal="center" vertical="center" wrapText="1"/>
    </xf>
    <xf numFmtId="0" fontId="49" fillId="2" borderId="2" xfId="3" applyFont="1" applyFill="1" applyBorder="1" applyAlignment="1">
      <alignment horizontal="center" vertical="center" wrapText="1"/>
    </xf>
    <xf numFmtId="0" fontId="49" fillId="0" borderId="2" xfId="3" applyFont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0" fontId="46" fillId="2" borderId="2" xfId="0" applyFont="1" applyFill="1" applyBorder="1" applyAlignment="1">
      <alignment horizontal="center" vertical="center" wrapText="1"/>
    </xf>
    <xf numFmtId="0" fontId="46" fillId="0" borderId="3" xfId="0" applyFont="1" applyBorder="1" applyAlignment="1">
      <alignment vertical="center"/>
    </xf>
    <xf numFmtId="0" fontId="51" fillId="0" borderId="3" xfId="0" applyFont="1" applyBorder="1" applyAlignment="1">
      <alignment vertical="center"/>
    </xf>
    <xf numFmtId="3" fontId="51" fillId="0" borderId="2" xfId="0" applyNumberFormat="1" applyFont="1" applyBorder="1" applyAlignment="1">
      <alignment horizontal="center" vertical="center"/>
    </xf>
    <xf numFmtId="9" fontId="51" fillId="0" borderId="2" xfId="0" applyNumberFormat="1" applyFont="1" applyBorder="1" applyAlignment="1">
      <alignment horizontal="center" vertical="center"/>
    </xf>
    <xf numFmtId="1" fontId="51" fillId="0" borderId="8" xfId="0" applyNumberFormat="1" applyFont="1" applyBorder="1" applyAlignment="1">
      <alignment horizontal="center" vertical="center"/>
    </xf>
    <xf numFmtId="9" fontId="51" fillId="0" borderId="8" xfId="0" applyNumberFormat="1" applyFont="1" applyBorder="1" applyAlignment="1">
      <alignment horizontal="center" vertical="center"/>
    </xf>
    <xf numFmtId="3" fontId="51" fillId="0" borderId="8" xfId="0" applyNumberFormat="1" applyFont="1" applyBorder="1" applyAlignment="1">
      <alignment horizontal="center" vertical="center"/>
    </xf>
    <xf numFmtId="0" fontId="52" fillId="0" borderId="2" xfId="0" applyFont="1" applyBorder="1" applyAlignment="1">
      <alignment horizontal="center"/>
    </xf>
    <xf numFmtId="9" fontId="52" fillId="0" borderId="2" xfId="0" applyNumberFormat="1" applyFont="1" applyBorder="1" applyAlignment="1">
      <alignment horizontal="center"/>
    </xf>
    <xf numFmtId="3" fontId="52" fillId="0" borderId="2" xfId="0" applyNumberFormat="1" applyFont="1" applyBorder="1" applyAlignment="1">
      <alignment horizontal="center"/>
    </xf>
    <xf numFmtId="9" fontId="52" fillId="0" borderId="2" xfId="0" applyNumberFormat="1" applyFont="1" applyBorder="1" applyAlignment="1">
      <alignment horizontal="center" vertical="center"/>
    </xf>
    <xf numFmtId="3" fontId="45" fillId="0" borderId="0" xfId="0" applyNumberFormat="1" applyFont="1"/>
    <xf numFmtId="0" fontId="46" fillId="0" borderId="4" xfId="0" applyFont="1" applyBorder="1" applyAlignment="1">
      <alignment vertical="center"/>
    </xf>
    <xf numFmtId="0" fontId="51" fillId="0" borderId="4" xfId="0" applyFont="1" applyBorder="1" applyAlignment="1">
      <alignment vertical="center"/>
    </xf>
    <xf numFmtId="9" fontId="51" fillId="0" borderId="13" xfId="0" applyNumberFormat="1" applyFont="1" applyBorder="1" applyAlignment="1">
      <alignment horizontal="center" vertical="center"/>
    </xf>
    <xf numFmtId="1" fontId="51" fillId="0" borderId="19" xfId="0" applyNumberFormat="1" applyFont="1" applyBorder="1" applyAlignment="1">
      <alignment horizontal="center" vertical="center"/>
    </xf>
    <xf numFmtId="0" fontId="33" fillId="0" borderId="3" xfId="0" applyFont="1" applyBorder="1" applyAlignment="1">
      <alignment horizontal="left" vertical="center" wrapText="1"/>
    </xf>
    <xf numFmtId="1" fontId="37" fillId="0" borderId="4" xfId="0" applyNumberFormat="1" applyFont="1" applyBorder="1" applyAlignment="1">
      <alignment horizontal="center" vertical="center"/>
    </xf>
    <xf numFmtId="9" fontId="37" fillId="0" borderId="4" xfId="0" applyNumberFormat="1" applyFont="1" applyBorder="1" applyAlignment="1">
      <alignment horizontal="left" vertical="center"/>
    </xf>
    <xf numFmtId="3" fontId="53" fillId="0" borderId="2" xfId="0" applyNumberFormat="1" applyFont="1" applyBorder="1" applyAlignment="1">
      <alignment horizontal="center" vertical="center"/>
    </xf>
    <xf numFmtId="1" fontId="37" fillId="0" borderId="13" xfId="0" applyNumberFormat="1" applyFont="1" applyBorder="1" applyAlignment="1">
      <alignment horizontal="center" vertical="center"/>
    </xf>
    <xf numFmtId="3" fontId="37" fillId="0" borderId="2" xfId="0" applyNumberFormat="1" applyFont="1" applyBorder="1" applyAlignment="1">
      <alignment horizontal="center" vertical="center"/>
    </xf>
    <xf numFmtId="9" fontId="37" fillId="0" borderId="2" xfId="0" applyNumberFormat="1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1" fontId="54" fillId="0" borderId="2" xfId="0" applyNumberFormat="1" applyFont="1" applyBorder="1" applyAlignment="1">
      <alignment horizontal="center" vertical="center"/>
    </xf>
    <xf numFmtId="3" fontId="54" fillId="0" borderId="2" xfId="0" applyNumberFormat="1" applyFont="1" applyBorder="1" applyAlignment="1">
      <alignment horizontal="center"/>
    </xf>
    <xf numFmtId="0" fontId="47" fillId="0" borderId="3" xfId="0" applyFont="1" applyBorder="1" applyAlignment="1">
      <alignment horizontal="left" vertical="center" wrapText="1"/>
    </xf>
    <xf numFmtId="9" fontId="37" fillId="0" borderId="13" xfId="0" applyNumberFormat="1" applyFont="1" applyBorder="1" applyAlignment="1">
      <alignment horizontal="center" vertical="center"/>
    </xf>
    <xf numFmtId="164" fontId="37" fillId="0" borderId="4" xfId="0" applyNumberFormat="1" applyFont="1" applyBorder="1" applyAlignment="1">
      <alignment horizontal="center" vertical="center"/>
    </xf>
    <xf numFmtId="0" fontId="47" fillId="2" borderId="2" xfId="10" applyFont="1" applyFill="1" applyBorder="1" applyAlignment="1">
      <alignment vertical="top" wrapText="1"/>
    </xf>
    <xf numFmtId="3" fontId="37" fillId="0" borderId="8" xfId="0" applyNumberFormat="1" applyFont="1" applyBorder="1" applyAlignment="1">
      <alignment horizontal="center" vertical="center"/>
    </xf>
    <xf numFmtId="9" fontId="37" fillId="0" borderId="8" xfId="0" applyNumberFormat="1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1" fontId="51" fillId="0" borderId="4" xfId="0" applyNumberFormat="1" applyFont="1" applyBorder="1" applyAlignment="1">
      <alignment horizontal="center" vertical="center"/>
    </xf>
    <xf numFmtId="1" fontId="51" fillId="0" borderId="2" xfId="0" applyNumberFormat="1" applyFont="1" applyBorder="1" applyAlignment="1">
      <alignment horizontal="center" vertical="center"/>
    </xf>
    <xf numFmtId="0" fontId="52" fillId="0" borderId="2" xfId="0" applyFont="1" applyBorder="1" applyAlignment="1">
      <alignment horizontal="center" vertical="center"/>
    </xf>
    <xf numFmtId="1" fontId="52" fillId="0" borderId="2" xfId="0" applyNumberFormat="1" applyFont="1" applyBorder="1" applyAlignment="1">
      <alignment horizontal="center" vertical="center"/>
    </xf>
    <xf numFmtId="0" fontId="47" fillId="2" borderId="2" xfId="0" applyFont="1" applyFill="1" applyBorder="1" applyAlignment="1">
      <alignment horizontal="left" vertical="top" wrapText="1"/>
    </xf>
    <xf numFmtId="1" fontId="53" fillId="2" borderId="13" xfId="0" applyNumberFormat="1" applyFont="1" applyFill="1" applyBorder="1" applyAlignment="1">
      <alignment horizontal="center" vertical="top"/>
    </xf>
    <xf numFmtId="3" fontId="54" fillId="0" borderId="2" xfId="0" applyNumberFormat="1" applyFont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left" vertical="center" wrapText="1"/>
    </xf>
    <xf numFmtId="49" fontId="47" fillId="2" borderId="2" xfId="0" applyNumberFormat="1" applyFont="1" applyFill="1" applyBorder="1" applyAlignment="1">
      <alignment horizontal="left" vertical="top" wrapText="1"/>
    </xf>
    <xf numFmtId="0" fontId="54" fillId="2" borderId="2" xfId="0" applyFont="1" applyFill="1" applyBorder="1" applyAlignment="1">
      <alignment horizontal="center" vertical="center"/>
    </xf>
    <xf numFmtId="1" fontId="54" fillId="2" borderId="2" xfId="0" applyNumberFormat="1" applyFont="1" applyFill="1" applyBorder="1" applyAlignment="1">
      <alignment horizontal="center" vertical="center"/>
    </xf>
    <xf numFmtId="0" fontId="45" fillId="2" borderId="0" xfId="0" applyFont="1" applyFill="1"/>
    <xf numFmtId="4" fontId="47" fillId="2" borderId="2" xfId="0" applyNumberFormat="1" applyFont="1" applyFill="1" applyBorder="1" applyAlignment="1">
      <alignment horizontal="left" vertical="top" wrapText="1"/>
    </xf>
    <xf numFmtId="0" fontId="46" fillId="2" borderId="3" xfId="0" applyFont="1" applyFill="1" applyBorder="1" applyAlignment="1">
      <alignment vertical="center" wrapText="1"/>
    </xf>
    <xf numFmtId="1" fontId="51" fillId="2" borderId="2" xfId="0" applyNumberFormat="1" applyFont="1" applyFill="1" applyBorder="1" applyAlignment="1">
      <alignment horizontal="center" vertical="center"/>
    </xf>
    <xf numFmtId="3" fontId="51" fillId="2" borderId="2" xfId="0" applyNumberFormat="1" applyFont="1" applyFill="1" applyBorder="1" applyAlignment="1">
      <alignment horizontal="center" vertical="center"/>
    </xf>
    <xf numFmtId="3" fontId="51" fillId="2" borderId="8" xfId="0" applyNumberFormat="1" applyFont="1" applyFill="1" applyBorder="1" applyAlignment="1">
      <alignment horizontal="center" vertical="center"/>
    </xf>
    <xf numFmtId="0" fontId="52" fillId="2" borderId="2" xfId="0" applyFont="1" applyFill="1" applyBorder="1" applyAlignment="1">
      <alignment horizontal="center" vertical="center"/>
    </xf>
    <xf numFmtId="1" fontId="52" fillId="2" borderId="2" xfId="0" applyNumberFormat="1" applyFont="1" applyFill="1" applyBorder="1" applyAlignment="1">
      <alignment horizontal="center" vertical="center"/>
    </xf>
    <xf numFmtId="0" fontId="47" fillId="2" borderId="2" xfId="0" applyFont="1" applyFill="1" applyBorder="1" applyAlignment="1">
      <alignment vertical="top" wrapText="1"/>
    </xf>
    <xf numFmtId="3" fontId="54" fillId="2" borderId="2" xfId="0" applyNumberFormat="1" applyFont="1" applyFill="1" applyBorder="1" applyAlignment="1">
      <alignment horizontal="center" vertical="center"/>
    </xf>
    <xf numFmtId="0" fontId="47" fillId="2" borderId="2" xfId="0" applyFont="1" applyFill="1" applyBorder="1" applyAlignment="1">
      <alignment vertical="center"/>
    </xf>
    <xf numFmtId="0" fontId="47" fillId="2" borderId="2" xfId="0" applyFont="1" applyFill="1" applyBorder="1" applyAlignment="1">
      <alignment horizontal="left" vertical="center" wrapText="1"/>
    </xf>
    <xf numFmtId="0" fontId="47" fillId="0" borderId="2" xfId="0" applyFont="1" applyBorder="1" applyAlignment="1">
      <alignment horizontal="left" vertical="center" wrapText="1"/>
    </xf>
    <xf numFmtId="0" fontId="47" fillId="0" borderId="2" xfId="0" applyFont="1" applyBorder="1" applyAlignment="1">
      <alignment vertical="center" wrapText="1"/>
    </xf>
    <xf numFmtId="0" fontId="33" fillId="0" borderId="2" xfId="0" applyFont="1" applyBorder="1" applyAlignment="1">
      <alignment vertical="top" wrapText="1"/>
    </xf>
    <xf numFmtId="0" fontId="46" fillId="0" borderId="2" xfId="0" applyFont="1" applyBorder="1" applyAlignment="1">
      <alignment vertical="center" wrapText="1"/>
    </xf>
    <xf numFmtId="0" fontId="47" fillId="0" borderId="2" xfId="0" applyFont="1" applyBorder="1" applyAlignment="1">
      <alignment horizontal="left" vertical="top" wrapText="1"/>
    </xf>
    <xf numFmtId="9" fontId="53" fillId="0" borderId="8" xfId="0" applyNumberFormat="1" applyFont="1" applyBorder="1" applyAlignment="1">
      <alignment horizontal="center" vertical="center"/>
    </xf>
    <xf numFmtId="9" fontId="36" fillId="0" borderId="2" xfId="0" applyNumberFormat="1" applyFont="1" applyBorder="1" applyAlignment="1">
      <alignment horizontal="center" vertical="center"/>
    </xf>
    <xf numFmtId="0" fontId="47" fillId="0" borderId="2" xfId="0" applyFont="1" applyBorder="1" applyAlignment="1">
      <alignment vertical="top" wrapText="1"/>
    </xf>
    <xf numFmtId="0" fontId="46" fillId="0" borderId="3" xfId="0" applyFont="1" applyBorder="1" applyAlignment="1">
      <alignment vertical="center" wrapText="1"/>
    </xf>
    <xf numFmtId="0" fontId="53" fillId="0" borderId="13" xfId="0" applyFont="1" applyBorder="1" applyAlignment="1">
      <alignment horizontal="center" vertical="top"/>
    </xf>
    <xf numFmtId="0" fontId="48" fillId="0" borderId="2" xfId="0" applyFont="1" applyBorder="1"/>
    <xf numFmtId="164" fontId="52" fillId="0" borderId="2" xfId="0" applyNumberFormat="1" applyFont="1" applyBorder="1" applyAlignment="1">
      <alignment vertical="center"/>
    </xf>
    <xf numFmtId="3" fontId="52" fillId="2" borderId="2" xfId="0" applyNumberFormat="1" applyFont="1" applyFill="1" applyBorder="1" applyAlignment="1">
      <alignment horizontal="center" vertical="center"/>
    </xf>
    <xf numFmtId="168" fontId="52" fillId="0" borderId="2" xfId="0" applyNumberFormat="1" applyFont="1" applyBorder="1" applyAlignment="1">
      <alignment horizontal="center" vertical="center"/>
    </xf>
    <xf numFmtId="3" fontId="52" fillId="0" borderId="2" xfId="0" applyNumberFormat="1" applyFont="1" applyBorder="1" applyAlignment="1">
      <alignment horizontal="center" vertical="center"/>
    </xf>
    <xf numFmtId="0" fontId="45" fillId="0" borderId="2" xfId="0" applyFont="1" applyBorder="1"/>
    <xf numFmtId="3" fontId="54" fillId="0" borderId="2" xfId="0" applyNumberFormat="1" applyFont="1" applyBorder="1"/>
    <xf numFmtId="1" fontId="54" fillId="0" borderId="2" xfId="0" applyNumberFormat="1" applyFont="1" applyBorder="1"/>
    <xf numFmtId="0" fontId="54" fillId="0" borderId="2" xfId="0" applyFont="1" applyBorder="1"/>
    <xf numFmtId="9" fontId="54" fillId="0" borderId="2" xfId="0" applyNumberFormat="1" applyFont="1" applyBorder="1" applyAlignment="1">
      <alignment horizontal="right"/>
    </xf>
    <xf numFmtId="3" fontId="45" fillId="0" borderId="2" xfId="0" applyNumberFormat="1" applyFont="1" applyBorder="1"/>
    <xf numFmtId="1" fontId="45" fillId="0" borderId="2" xfId="0" applyNumberFormat="1" applyFont="1" applyBorder="1"/>
    <xf numFmtId="3" fontId="55" fillId="0" borderId="2" xfId="0" applyNumberFormat="1" applyFont="1" applyBorder="1"/>
    <xf numFmtId="9" fontId="56" fillId="0" borderId="2" xfId="0" applyNumberFormat="1" applyFont="1" applyBorder="1"/>
    <xf numFmtId="3" fontId="45" fillId="0" borderId="2" xfId="0" applyNumberFormat="1" applyFont="1" applyBorder="1" applyAlignment="1">
      <alignment horizontal="center" vertical="center"/>
    </xf>
    <xf numFmtId="3" fontId="48" fillId="0" borderId="0" xfId="0" applyNumberFormat="1" applyFont="1" applyAlignment="1">
      <alignment horizontal="center"/>
    </xf>
    <xf numFmtId="0" fontId="59" fillId="0" borderId="20" xfId="0" applyFont="1" applyBorder="1" applyAlignment="1" applyProtection="1">
      <alignment horizontal="center" vertical="center" readingOrder="1"/>
      <protection locked="0"/>
    </xf>
    <xf numFmtId="0" fontId="59" fillId="0" borderId="21" xfId="0" applyFont="1" applyBorder="1" applyAlignment="1" applyProtection="1">
      <alignment horizontal="center" vertical="center" wrapText="1" readingOrder="1"/>
      <protection locked="0"/>
    </xf>
    <xf numFmtId="0" fontId="59" fillId="4" borderId="21" xfId="0" applyFont="1" applyFill="1" applyBorder="1" applyAlignment="1" applyProtection="1">
      <alignment horizontal="center" vertical="center" wrapText="1" readingOrder="1"/>
      <protection locked="0"/>
    </xf>
    <xf numFmtId="0" fontId="59" fillId="6" borderId="21" xfId="0" applyFont="1" applyFill="1" applyBorder="1" applyAlignment="1" applyProtection="1">
      <alignment horizontal="center" vertical="center" wrapText="1" readingOrder="1"/>
      <protection locked="0"/>
    </xf>
    <xf numFmtId="0" fontId="59" fillId="3" borderId="21" xfId="0" applyFont="1" applyFill="1" applyBorder="1" applyAlignment="1" applyProtection="1">
      <alignment horizontal="center" vertical="top" wrapText="1" readingOrder="1"/>
      <protection locked="0"/>
    </xf>
    <xf numFmtId="0" fontId="59" fillId="4" borderId="21" xfId="0" applyFont="1" applyFill="1" applyBorder="1" applyAlignment="1" applyProtection="1">
      <alignment horizontal="center" vertical="top" wrapText="1" readingOrder="1"/>
      <protection locked="0"/>
    </xf>
    <xf numFmtId="0" fontId="59" fillId="5" borderId="21" xfId="0" applyFont="1" applyFill="1" applyBorder="1" applyAlignment="1" applyProtection="1">
      <alignment horizontal="center" vertical="top" wrapText="1" readingOrder="1"/>
      <protection locked="0"/>
    </xf>
    <xf numFmtId="0" fontId="59" fillId="6" borderId="21" xfId="0" applyFont="1" applyFill="1" applyBorder="1" applyAlignment="1" applyProtection="1">
      <alignment horizontal="center" vertical="top" wrapText="1" readingOrder="1"/>
      <protection locked="0"/>
    </xf>
    <xf numFmtId="0" fontId="59" fillId="0" borderId="22" xfId="0" applyFont="1" applyBorder="1" applyAlignment="1" applyProtection="1">
      <alignment horizontal="center" vertical="top" wrapText="1" readingOrder="1"/>
      <protection locked="0"/>
    </xf>
    <xf numFmtId="0" fontId="60" fillId="0" borderId="25" xfId="0" applyFont="1" applyBorder="1" applyAlignment="1" applyProtection="1">
      <alignment vertical="top" readingOrder="1"/>
      <protection locked="0"/>
    </xf>
    <xf numFmtId="0" fontId="59" fillId="0" borderId="21" xfId="0" applyFont="1" applyBorder="1" applyAlignment="1" applyProtection="1">
      <alignment vertical="top" readingOrder="1"/>
      <protection locked="0"/>
    </xf>
    <xf numFmtId="0" fontId="59" fillId="0" borderId="21" xfId="0" applyFont="1" applyBorder="1" applyAlignment="1" applyProtection="1">
      <alignment vertical="top" wrapText="1" readingOrder="1"/>
      <protection locked="0"/>
    </xf>
    <xf numFmtId="0" fontId="59" fillId="3" borderId="21" xfId="0" applyFont="1" applyFill="1" applyBorder="1" applyAlignment="1" applyProtection="1">
      <alignment vertical="top" wrapText="1" readingOrder="1"/>
      <protection locked="0"/>
    </xf>
    <xf numFmtId="0" fontId="59" fillId="4" borderId="21" xfId="0" applyFont="1" applyFill="1" applyBorder="1" applyAlignment="1" applyProtection="1">
      <alignment vertical="top" wrapText="1" readingOrder="1"/>
      <protection locked="0"/>
    </xf>
    <xf numFmtId="0" fontId="59" fillId="5" borderId="21" xfId="0" applyFont="1" applyFill="1" applyBorder="1" applyAlignment="1" applyProtection="1">
      <alignment vertical="top" wrapText="1" readingOrder="1"/>
      <protection locked="0"/>
    </xf>
    <xf numFmtId="0" fontId="59" fillId="6" borderId="21" xfId="0" applyFont="1" applyFill="1" applyBorder="1" applyAlignment="1" applyProtection="1">
      <alignment vertical="top" wrapText="1" readingOrder="1"/>
      <protection locked="0"/>
    </xf>
    <xf numFmtId="0" fontId="61" fillId="0" borderId="0" xfId="0" applyFont="1"/>
    <xf numFmtId="0" fontId="62" fillId="0" borderId="0" xfId="0" applyFont="1"/>
    <xf numFmtId="0" fontId="63" fillId="0" borderId="0" xfId="0" applyFont="1"/>
    <xf numFmtId="0" fontId="59" fillId="7" borderId="21" xfId="0" applyFont="1" applyFill="1" applyBorder="1" applyAlignment="1" applyProtection="1">
      <alignment horizontal="center" vertical="center" wrapText="1" readingOrder="1"/>
      <protection locked="0"/>
    </xf>
    <xf numFmtId="0" fontId="59" fillId="7" borderId="21" xfId="0" applyFont="1" applyFill="1" applyBorder="1" applyAlignment="1" applyProtection="1">
      <alignment horizontal="center" vertical="top" wrapText="1" readingOrder="1"/>
      <protection locked="0"/>
    </xf>
    <xf numFmtId="0" fontId="59" fillId="8" borderId="21" xfId="0" applyFont="1" applyFill="1" applyBorder="1" applyAlignment="1" applyProtection="1">
      <alignment horizontal="center" vertical="center" wrapText="1" readingOrder="1"/>
      <protection locked="0"/>
    </xf>
    <xf numFmtId="0" fontId="59" fillId="0" borderId="21" xfId="0" applyFont="1" applyBorder="1" applyAlignment="1" applyProtection="1">
      <alignment horizontal="center" vertical="center" readingOrder="1"/>
      <protection locked="0"/>
    </xf>
    <xf numFmtId="0" fontId="61" fillId="0" borderId="0" xfId="0" applyFont="1" applyAlignment="1">
      <alignment horizontal="center"/>
    </xf>
    <xf numFmtId="0" fontId="64" fillId="0" borderId="0" xfId="0" applyFont="1" applyAlignment="1">
      <alignment vertical="top" wrapText="1"/>
    </xf>
    <xf numFmtId="0" fontId="59" fillId="0" borderId="26" xfId="0" applyFont="1" applyBorder="1" applyAlignment="1" applyProtection="1">
      <alignment horizontal="center" vertical="center" readingOrder="1"/>
      <protection locked="0"/>
    </xf>
    <xf numFmtId="0" fontId="59" fillId="0" borderId="27" xfId="0" applyFont="1" applyBorder="1" applyAlignment="1" applyProtection="1">
      <alignment horizontal="center" vertical="center" readingOrder="1"/>
      <protection locked="0"/>
    </xf>
    <xf numFmtId="0" fontId="59" fillId="0" borderId="21" xfId="0" applyFont="1" applyBorder="1" applyAlignment="1" applyProtection="1">
      <alignment horizontal="center" vertical="top" wrapText="1" readingOrder="1"/>
      <protection locked="0"/>
    </xf>
    <xf numFmtId="0" fontId="59" fillId="9" borderId="21" xfId="0" applyFont="1" applyFill="1" applyBorder="1" applyAlignment="1" applyProtection="1">
      <alignment horizontal="center" vertical="center" wrapText="1" readingOrder="1"/>
      <protection locked="0"/>
    </xf>
    <xf numFmtId="0" fontId="59" fillId="10" borderId="21" xfId="0" applyFont="1" applyFill="1" applyBorder="1" applyAlignment="1" applyProtection="1">
      <alignment horizontal="center" vertical="center" wrapText="1" readingOrder="1"/>
      <protection locked="0"/>
    </xf>
    <xf numFmtId="0" fontId="59" fillId="9" borderId="21" xfId="0" applyFont="1" applyFill="1" applyBorder="1" applyAlignment="1" applyProtection="1">
      <alignment horizontal="center" vertical="top" wrapText="1" readingOrder="1"/>
      <protection locked="0"/>
    </xf>
    <xf numFmtId="0" fontId="59" fillId="10" borderId="21" xfId="0" applyFont="1" applyFill="1" applyBorder="1" applyAlignment="1" applyProtection="1">
      <alignment horizontal="center" vertical="top" wrapText="1" readingOrder="1"/>
      <protection locked="0"/>
    </xf>
    <xf numFmtId="0" fontId="59" fillId="10" borderId="21" xfId="0" applyFont="1" applyFill="1" applyBorder="1" applyAlignment="1" applyProtection="1">
      <alignment horizontal="center" vertical="center" readingOrder="1"/>
      <protection locked="0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3" fontId="0" fillId="0" borderId="0" xfId="0" applyNumberFormat="1"/>
    <xf numFmtId="1" fontId="34" fillId="2" borderId="2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27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3" fillId="2" borderId="5" xfId="0" applyFont="1" applyFill="1" applyBorder="1" applyAlignment="1">
      <alignment horizontal="left" vertical="top"/>
    </xf>
    <xf numFmtId="0" fontId="34" fillId="2" borderId="6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horizontal="left" vertical="top" wrapText="1"/>
    </xf>
    <xf numFmtId="0" fontId="33" fillId="2" borderId="0" xfId="0" applyFont="1" applyFill="1" applyAlignment="1">
      <alignment horizontal="left" vertical="top" wrapText="1"/>
    </xf>
    <xf numFmtId="0" fontId="34" fillId="2" borderId="1" xfId="3" applyFont="1" applyFill="1" applyBorder="1" applyAlignment="1">
      <alignment horizontal="center"/>
    </xf>
    <xf numFmtId="0" fontId="33" fillId="2" borderId="0" xfId="3" applyFont="1" applyFill="1" applyAlignment="1">
      <alignment horizontal="center" vertical="top"/>
    </xf>
    <xf numFmtId="0" fontId="33" fillId="2" borderId="0" xfId="0" applyFont="1" applyFill="1" applyAlignment="1">
      <alignment wrapText="1"/>
    </xf>
    <xf numFmtId="0" fontId="33" fillId="2" borderId="0" xfId="0" applyFont="1" applyFill="1" applyAlignment="1">
      <alignment horizontal="left" wrapText="1"/>
    </xf>
    <xf numFmtId="0" fontId="33" fillId="2" borderId="3" xfId="0" applyFont="1" applyFill="1" applyBorder="1" applyAlignment="1">
      <alignment horizontal="center" vertical="center" wrapText="1"/>
    </xf>
    <xf numFmtId="1" fontId="33" fillId="2" borderId="7" xfId="0" applyNumberFormat="1" applyFont="1" applyFill="1" applyBorder="1" applyAlignment="1">
      <alignment horizontal="center" vertical="center" wrapText="1"/>
    </xf>
    <xf numFmtId="0" fontId="33" fillId="2" borderId="7" xfId="0" applyFont="1" applyFill="1" applyBorder="1" applyAlignment="1">
      <alignment horizontal="center" vertical="center" wrapText="1"/>
    </xf>
    <xf numFmtId="0" fontId="33" fillId="2" borderId="8" xfId="0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left" vertical="top"/>
    </xf>
    <xf numFmtId="0" fontId="40" fillId="2" borderId="6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left" vertical="top" wrapText="1"/>
    </xf>
    <xf numFmtId="0" fontId="38" fillId="2" borderId="0" xfId="0" applyFont="1" applyFill="1" applyAlignment="1">
      <alignment horizontal="left" vertical="top" wrapText="1"/>
    </xf>
    <xf numFmtId="0" fontId="40" fillId="2" borderId="1" xfId="3" applyFont="1" applyFill="1" applyBorder="1" applyAlignment="1">
      <alignment horizontal="center"/>
    </xf>
    <xf numFmtId="0" fontId="38" fillId="2" borderId="0" xfId="3" applyFont="1" applyFill="1" applyAlignment="1">
      <alignment horizontal="center" vertical="top"/>
    </xf>
    <xf numFmtId="0" fontId="38" fillId="2" borderId="0" xfId="0" applyFont="1" applyFill="1" applyAlignment="1">
      <alignment wrapText="1"/>
    </xf>
    <xf numFmtId="0" fontId="38" fillId="2" borderId="0" xfId="0" applyFont="1" applyFill="1" applyAlignment="1">
      <alignment horizontal="left" wrapText="1"/>
    </xf>
    <xf numFmtId="1" fontId="27" fillId="2" borderId="2" xfId="0" applyNumberFormat="1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top"/>
    </xf>
    <xf numFmtId="0" fontId="46" fillId="0" borderId="6" xfId="0" applyFont="1" applyBorder="1" applyAlignment="1">
      <alignment horizontal="center" vertical="center" wrapText="1"/>
    </xf>
    <xf numFmtId="0" fontId="47" fillId="0" borderId="6" xfId="0" applyFont="1" applyBorder="1" applyAlignment="1">
      <alignment horizontal="left" vertical="top" wrapText="1"/>
    </xf>
    <xf numFmtId="0" fontId="47" fillId="0" borderId="0" xfId="0" applyFont="1" applyAlignment="1">
      <alignment horizontal="left" vertical="top" wrapText="1"/>
    </xf>
    <xf numFmtId="0" fontId="46" fillId="0" borderId="1" xfId="3" applyFont="1" applyBorder="1" applyAlignment="1">
      <alignment horizontal="center"/>
    </xf>
    <xf numFmtId="0" fontId="47" fillId="0" borderId="0" xfId="3" applyFont="1" applyAlignment="1">
      <alignment horizontal="center" vertical="top"/>
    </xf>
    <xf numFmtId="0" fontId="45" fillId="0" borderId="0" xfId="0" applyFont="1" applyAlignment="1">
      <alignment wrapText="1"/>
    </xf>
    <xf numFmtId="0" fontId="45" fillId="0" borderId="0" xfId="0" applyFont="1" applyAlignment="1">
      <alignment horizontal="left" wrapText="1"/>
    </xf>
    <xf numFmtId="1" fontId="46" fillId="2" borderId="2" xfId="0" applyNumberFormat="1" applyFont="1" applyFill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57" fillId="0" borderId="0" xfId="0" applyFont="1" applyAlignment="1" applyProtection="1">
      <alignment horizontal="center" vertical="center" wrapText="1" readingOrder="1"/>
      <protection locked="0"/>
    </xf>
    <xf numFmtId="0" fontId="57" fillId="0" borderId="0" xfId="0" applyFont="1" applyAlignment="1" applyProtection="1">
      <alignment horizontal="left" vertical="center" wrapText="1" readingOrder="1"/>
      <protection locked="0"/>
    </xf>
    <xf numFmtId="0" fontId="59" fillId="0" borderId="21" xfId="0" applyFont="1" applyBorder="1" applyAlignment="1" applyProtection="1">
      <alignment horizontal="center" vertical="center" wrapText="1" readingOrder="1"/>
      <protection locked="0"/>
    </xf>
    <xf numFmtId="0" fontId="59" fillId="0" borderId="20" xfId="0" applyFont="1" applyBorder="1" applyAlignment="1" applyProtection="1">
      <alignment horizontal="center" vertical="center" readingOrder="1"/>
      <protection locked="0"/>
    </xf>
    <xf numFmtId="0" fontId="59" fillId="0" borderId="22" xfId="0" applyFont="1" applyBorder="1" applyAlignment="1" applyProtection="1">
      <alignment horizontal="center" vertical="center" wrapText="1" readingOrder="1"/>
      <protection locked="0"/>
    </xf>
    <xf numFmtId="0" fontId="59" fillId="3" borderId="21" xfId="0" applyFont="1" applyFill="1" applyBorder="1" applyAlignment="1" applyProtection="1">
      <alignment horizontal="center" vertical="center" wrapText="1" readingOrder="1"/>
      <protection locked="0"/>
    </xf>
    <xf numFmtId="0" fontId="59" fillId="4" borderId="21" xfId="0" applyFont="1" applyFill="1" applyBorder="1" applyAlignment="1" applyProtection="1">
      <alignment horizontal="center" vertical="center" wrapText="1" readingOrder="1"/>
      <protection locked="0"/>
    </xf>
    <xf numFmtId="0" fontId="59" fillId="5" borderId="21" xfId="0" applyFont="1" applyFill="1" applyBorder="1" applyAlignment="1" applyProtection="1">
      <alignment horizontal="center" vertical="center" wrapText="1" readingOrder="1"/>
      <protection locked="0"/>
    </xf>
    <xf numFmtId="0" fontId="59" fillId="6" borderId="21" xfId="0" applyFont="1" applyFill="1" applyBorder="1" applyAlignment="1" applyProtection="1">
      <alignment horizontal="center" vertical="center" wrapText="1" readingOrder="1"/>
      <protection locked="0"/>
    </xf>
    <xf numFmtId="0" fontId="59" fillId="3" borderId="21" xfId="0" applyFont="1" applyFill="1" applyBorder="1" applyAlignment="1" applyProtection="1">
      <alignment horizontal="center" vertical="top" wrapText="1" readingOrder="1"/>
      <protection locked="0"/>
    </xf>
    <xf numFmtId="0" fontId="59" fillId="4" borderId="21" xfId="0" applyFont="1" applyFill="1" applyBorder="1" applyAlignment="1" applyProtection="1">
      <alignment horizontal="center" vertical="top" wrapText="1" readingOrder="1"/>
      <protection locked="0"/>
    </xf>
    <xf numFmtId="0" fontId="60" fillId="0" borderId="23" xfId="0" applyFont="1" applyBorder="1" applyAlignment="1" applyProtection="1">
      <alignment horizontal="center" vertical="center" readingOrder="1"/>
      <protection locked="0"/>
    </xf>
    <xf numFmtId="0" fontId="60" fillId="0" borderId="24" xfId="0" applyFont="1" applyBorder="1" applyAlignment="1" applyProtection="1">
      <alignment vertical="top" wrapText="1" readingOrder="1"/>
      <protection locked="0"/>
    </xf>
    <xf numFmtId="0" fontId="59" fillId="3" borderId="21" xfId="0" applyFont="1" applyFill="1" applyBorder="1" applyAlignment="1" applyProtection="1">
      <alignment vertical="top" wrapText="1" readingOrder="1"/>
      <protection locked="0"/>
    </xf>
    <xf numFmtId="0" fontId="59" fillId="4" borderId="21" xfId="0" applyFont="1" applyFill="1" applyBorder="1" applyAlignment="1" applyProtection="1">
      <alignment vertical="top" readingOrder="1"/>
      <protection locked="0"/>
    </xf>
    <xf numFmtId="0" fontId="59" fillId="4" borderId="21" xfId="0" applyFont="1" applyFill="1" applyBorder="1" applyAlignment="1" applyProtection="1">
      <alignment vertical="top" wrapText="1" readingOrder="1"/>
      <protection locked="0"/>
    </xf>
    <xf numFmtId="0" fontId="59" fillId="7" borderId="21" xfId="0" applyFont="1" applyFill="1" applyBorder="1" applyAlignment="1" applyProtection="1">
      <alignment horizontal="center" vertical="center" wrapText="1" readingOrder="1"/>
      <protection locked="0"/>
    </xf>
    <xf numFmtId="0" fontId="59" fillId="7" borderId="21" xfId="0" applyFont="1" applyFill="1" applyBorder="1" applyAlignment="1" applyProtection="1">
      <alignment horizontal="center" vertical="top" wrapText="1" readingOrder="1"/>
      <protection locked="0"/>
    </xf>
    <xf numFmtId="0" fontId="59" fillId="7" borderId="21" xfId="0" applyFont="1" applyFill="1" applyBorder="1" applyAlignment="1" applyProtection="1">
      <alignment horizontal="center" vertical="center" readingOrder="1"/>
      <protection locked="0"/>
    </xf>
    <xf numFmtId="0" fontId="61" fillId="0" borderId="0" xfId="0" applyFont="1" applyAlignment="1">
      <alignment horizontal="center"/>
    </xf>
    <xf numFmtId="0" fontId="63" fillId="0" borderId="0" xfId="0" applyFont="1" applyAlignment="1">
      <alignment horizontal="center"/>
    </xf>
    <xf numFmtId="0" fontId="59" fillId="0" borderId="21" xfId="0" applyFont="1" applyBorder="1" applyAlignment="1" applyProtection="1">
      <alignment horizontal="center" vertical="top" wrapText="1" readingOrder="1"/>
      <protection locked="0"/>
    </xf>
    <xf numFmtId="0" fontId="60" fillId="0" borderId="25" xfId="0" applyFont="1" applyBorder="1" applyAlignment="1" applyProtection="1">
      <alignment vertical="top" wrapText="1" readingOrder="1"/>
      <protection locked="0"/>
    </xf>
    <xf numFmtId="0" fontId="61" fillId="0" borderId="28" xfId="0" applyFont="1" applyBorder="1" applyAlignment="1">
      <alignment horizontal="center"/>
    </xf>
    <xf numFmtId="0" fontId="59" fillId="9" borderId="21" xfId="0" applyFont="1" applyFill="1" applyBorder="1" applyAlignment="1" applyProtection="1">
      <alignment horizontal="center" vertical="center" wrapText="1" readingOrder="1"/>
      <protection locked="0"/>
    </xf>
    <xf numFmtId="0" fontId="59" fillId="10" borderId="21" xfId="0" applyFont="1" applyFill="1" applyBorder="1" applyAlignment="1" applyProtection="1">
      <alignment horizontal="center" vertical="center" wrapText="1" readingOrder="1"/>
      <protection locked="0"/>
    </xf>
    <xf numFmtId="0" fontId="59" fillId="9" borderId="21" xfId="0" applyFont="1" applyFill="1" applyBorder="1" applyAlignment="1" applyProtection="1">
      <alignment horizontal="center" vertical="top" wrapText="1" readingOrder="1"/>
      <protection locked="0"/>
    </xf>
    <xf numFmtId="0" fontId="59" fillId="10" borderId="21" xfId="0" applyFont="1" applyFill="1" applyBorder="1" applyAlignment="1" applyProtection="1">
      <alignment horizontal="center" vertical="top" wrapText="1" readingOrder="1"/>
      <protection locked="0"/>
    </xf>
    <xf numFmtId="0" fontId="59" fillId="9" borderId="21" xfId="0" applyFont="1" applyFill="1" applyBorder="1" applyAlignment="1" applyProtection="1">
      <alignment horizontal="center" vertical="center" readingOrder="1"/>
      <protection locked="0"/>
    </xf>
    <xf numFmtId="0" fontId="59" fillId="10" borderId="21" xfId="0" applyFont="1" applyFill="1" applyBorder="1" applyAlignment="1" applyProtection="1">
      <alignment horizontal="center" vertical="center" readingOrder="1"/>
      <protection locked="0"/>
    </xf>
  </cellXfs>
  <cellStyles count="12">
    <cellStyle name="Excel Built-in Normal" xfId="11" xr:uid="{00000000-0005-0000-0000-00000F000000}"/>
    <cellStyle name="Normal" xfId="2" xr:uid="{00000000-0005-0000-0000-000006000000}"/>
    <cellStyle name="Гиперссылка" xfId="1" builtinId="8"/>
    <cellStyle name="Обычный" xfId="0" builtinId="0"/>
    <cellStyle name="Обычный 2" xfId="3" xr:uid="{00000000-0005-0000-0000-000007000000}"/>
    <cellStyle name="Обычный 2 2" xfId="4" xr:uid="{00000000-0005-0000-0000-000008000000}"/>
    <cellStyle name="Обычный 2 3" xfId="5" xr:uid="{00000000-0005-0000-0000-000009000000}"/>
    <cellStyle name="Обычный 2 3 2" xfId="6" xr:uid="{00000000-0005-0000-0000-00000A000000}"/>
    <cellStyle name="Обычный 3" xfId="7" xr:uid="{00000000-0005-0000-0000-00000B000000}"/>
    <cellStyle name="Обычный 3 2" xfId="8" xr:uid="{00000000-0005-0000-0000-00000C000000}"/>
    <cellStyle name="Обычный 3 2 2" xfId="9" xr:uid="{00000000-0005-0000-0000-00000D000000}"/>
    <cellStyle name="Обычный 5" xfId="10" xr:uid="{00000000-0005-0000-0000-00000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F2DCDB"/>
      <rgbColor rgb="FFDBEEF4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3D3D3"/>
      <rgbColor rgb="FFFFFF99"/>
      <rgbColor rgb="FFB9CDE5"/>
      <rgbColor rgb="FFE6B9B8"/>
      <rgbColor rgb="FFCC99FF"/>
      <rgbColor rgb="FFFCD5B5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&#1076;&#1077;&#1090;&#1080;/1%20&#1082;&#1074;&#1072;&#1088;&#1090;&#1072;&#1083;%202025&#1075;%20%20&#1086;&#1090;&#1095;&#1077;&#1090;%20&#1075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b-Buh\&#1041;&#1091;&#1093;\Users\&#1076;&#1080;&#1088;&#1077;&#1082;&#1090;&#1086;&#1088;\Desktop\&#1076;&#1083;&#1103;%20&#1087;&#1086;&#1083;&#1091;&#1075;&#1086;&#1076;&#1086;&#1074;&#1086;&#1075;&#1086;%20&#1075;&#1079;\&#1054;&#1058;&#1063;&#1045;&#1058;%20&#1087;&#1086;%20&#1091;&#1089;&#1083;&#1091;&#1075;&#1072;&#1084;%20&#1050;&#1086;&#1074;&#1076;&#1086;&#1088;&#1089;&#1082;&#1080;&#1081;%20&#1050;&#1062;&#1057;&#1054;&#1053;%20%20&#1087;&#1086;&#1083;&#1091;&#1075;&#1086;&#1076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ОЛУСТАЦ (Дети - инв)"/>
      <sheetName val="ПОЛУСТАЦ(СОП)"/>
      <sheetName val="ПОЛУСТАЦ (ЧУ (пожилые) "/>
      <sheetName val="ПОЛУСТАЦ (ЧУ (пожилые 2-3 степе"/>
      <sheetName val="стационар"/>
      <sheetName val="ИТОГО"/>
      <sheetName val="ОТЧЕТ 23 полуст"/>
      <sheetName val="ОТЧЕТ 23 на дому"/>
      <sheetName val="ОТЧЕТ 23 стационар"/>
      <sheetName val="ОТЧЕТ 23 срочка"/>
      <sheetName val="на дом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на дому 2018 год"/>
      <sheetName val="полустационар 2018 год"/>
    </sheetNames>
    <sheetDataSet>
      <sheetData sheetId="0"/>
      <sheetData sheetId="1">
        <row r="46">
          <cell r="C46">
            <v>0</v>
          </cell>
        </row>
        <row r="47">
          <cell r="C47">
            <v>0</v>
          </cell>
        </row>
        <row r="48">
          <cell r="C48">
            <v>0</v>
          </cell>
        </row>
        <row r="49">
          <cell r="C49">
            <v>0</v>
          </cell>
        </row>
        <row r="50">
          <cell r="C50">
            <v>0</v>
          </cell>
        </row>
        <row r="51">
          <cell r="C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hyperlink" Target="javascript:void(window.open('OtchetListGrid.aspx?NumCode=2310201&amp;PassParam=11092312000000','_blank','width=600,%20height=800,%20resizable=no,%20scrollbars=yes'))" TargetMode="External"/><Relationship Id="rId117" Type="http://schemas.openxmlformats.org/officeDocument/2006/relationships/hyperlink" Target="javascript:void(window.open('OtchetListGrid.aspx?NumCode=2310601&amp;PassParam=11092325000000','_blank','width=600,%20height=800,%20resizable=no,%20scrollbars=yes'))" TargetMode="External"/><Relationship Id="rId21" Type="http://schemas.openxmlformats.org/officeDocument/2006/relationships/hyperlink" Target="javascript:void(window.open('OtchetListGrid.aspx?NumCode=2310601&amp;PassParam=11092311000000','_blank','width=600,%20height=800,%20resizable=no,%20scrollbars=yes'))" TargetMode="External"/><Relationship Id="rId42" Type="http://schemas.openxmlformats.org/officeDocument/2006/relationships/hyperlink" Target="javascript:void(window.open('OtchetListGrid.aspx?NumCode=2311701&amp;PassParam=11092314000000','_blank','width=600,%20height=800,%20resizable=no,%20scrollbars=yes'))" TargetMode="External"/><Relationship Id="rId47" Type="http://schemas.openxmlformats.org/officeDocument/2006/relationships/hyperlink" Target="javascript:void(window.open('OtchetListGrid.aspx?NumCode=2311001&amp;PassParam=11092315000000','_blank','width=600,%20height=800,%20resizable=no,%20scrollbars=yes'))" TargetMode="External"/><Relationship Id="rId63" Type="http://schemas.openxmlformats.org/officeDocument/2006/relationships/hyperlink" Target="javascript:void(window.open('OtchetListGrid.aspx?NumCode=2310601&amp;PassParam=11092301000000','_blank','width=600,%20height=800,%20resizable=no,%20scrollbars=yes'))" TargetMode="External"/><Relationship Id="rId68" Type="http://schemas.openxmlformats.org/officeDocument/2006/relationships/hyperlink" Target="javascript:void(window.open('OtchetListGrid.aspx?NumCode=2310201&amp;PassParam=11092302000000','_blank','width=600,%20height=800,%20resizable=no,%20scrollbars=yes'))" TargetMode="External"/><Relationship Id="rId84" Type="http://schemas.openxmlformats.org/officeDocument/2006/relationships/hyperlink" Target="javascript:void(window.open('OtchetListGrid.aspx?NumCode=2311701&amp;PassParam=11092304000000','_blank','width=600,%20height=800,%20resizable=no,%20scrollbars=yes'))" TargetMode="External"/><Relationship Id="rId89" Type="http://schemas.openxmlformats.org/officeDocument/2006/relationships/hyperlink" Target="javascript:void(window.open('OtchetListGrid.aspx?NumCode=2311001&amp;PassParam=11092305000000','_blank','width=600,%20height=800,%20resizable=no,%20scrollbars=yes'))" TargetMode="External"/><Relationship Id="rId112" Type="http://schemas.openxmlformats.org/officeDocument/2006/relationships/hyperlink" Target="javascript:void(window.open('OtchetListGrid.aspx?NumCode=2310901&amp;PassParam=11092323000000','_blank','width=600,%20height=800,%20resizable=no,%20scrollbars=yes'))" TargetMode="External"/><Relationship Id="rId16" Type="http://schemas.openxmlformats.org/officeDocument/2006/relationships/hyperlink" Target="javascript:void(window.open('OtchetListGrid.aspx?NumCode=2310901&amp;PassParam=11092310000000','_blank','width=600,%20height=800,%20resizable=no,%20scrollbars=yes'))" TargetMode="External"/><Relationship Id="rId107" Type="http://schemas.openxmlformats.org/officeDocument/2006/relationships/hyperlink" Target="javascript:void(window.open('OtchetListGrid.aspx?NumCode=2311001&amp;PassParam=11092322000000','_blank','width=600,%20height=800,%20resizable=no,%20scrollbars=yes'))" TargetMode="External"/><Relationship Id="rId11" Type="http://schemas.openxmlformats.org/officeDocument/2006/relationships/hyperlink" Target="javascript:void(window.open('OtchetListGrid.aspx?NumCode=2311001&amp;PassParam=11092309000000','_blank','width=600,%20height=800,%20resizable=no,%20scrollbars=yes'))" TargetMode="External"/><Relationship Id="rId32" Type="http://schemas.openxmlformats.org/officeDocument/2006/relationships/hyperlink" Target="javascript:void(window.open('OtchetListGrid.aspx?NumCode=2310201&amp;PassParam=11092313000000','_blank','width=600,%20height=800,%20resizable=no,%20scrollbars=yes'))" TargetMode="External"/><Relationship Id="rId37" Type="http://schemas.openxmlformats.org/officeDocument/2006/relationships/hyperlink" Target="javascript:void(window.open('OtchetListGrid.aspx?NumCode=2310101&amp;PassParam=11092314000000','_blank','width=600,%20height=800,%20resizable=no,%20scrollbars=yes'))" TargetMode="External"/><Relationship Id="rId53" Type="http://schemas.openxmlformats.org/officeDocument/2006/relationships/hyperlink" Target="javascript:void(window.open('OtchetListGrid.aspx?NumCode=2311001&amp;PassParam=11092317000000','_blank','width=600,%20height=800,%20resizable=no,%20scrollbars=yes'))" TargetMode="External"/><Relationship Id="rId58" Type="http://schemas.openxmlformats.org/officeDocument/2006/relationships/hyperlink" Target="javascript:void(window.open('OtchetListGrid.aspx?NumCode=2310901&amp;PassParam=11092318000000','_blank','width=600,%20height=800,%20resizable=no,%20scrollbars=yes'))" TargetMode="External"/><Relationship Id="rId74" Type="http://schemas.openxmlformats.org/officeDocument/2006/relationships/hyperlink" Target="javascript:void(window.open('OtchetListGrid.aspx?NumCode=2310201&amp;PassParam=11092303000000','_blank','width=600,%20height=800,%20resizable=no,%20scrollbars=yes'))" TargetMode="External"/><Relationship Id="rId79" Type="http://schemas.openxmlformats.org/officeDocument/2006/relationships/hyperlink" Target="javascript:void(window.open('OtchetListGrid.aspx?NumCode=2310101&amp;PassParam=11092304000000','_blank','width=600,%20height=800,%20resizable=no,%20scrollbars=yes'))" TargetMode="External"/><Relationship Id="rId102" Type="http://schemas.openxmlformats.org/officeDocument/2006/relationships/hyperlink" Target="javascript:void(window.open('OtchetListGrid.aspx?NumCode=2311701&amp;PassParam=11092307000000','_blank','width=600,%20height=800,%20resizable=no,%20scrollbars=yes'))" TargetMode="External"/><Relationship Id="rId123" Type="http://schemas.openxmlformats.org/officeDocument/2006/relationships/hyperlink" Target="javascript:void(window.open('OtchetListGrid.aspx?NumCode=2310601&amp;PassParam=11092326000000','_blank','width=600,%20height=800,%20resizable=no,%20scrollbars=yes'))" TargetMode="External"/><Relationship Id="rId5" Type="http://schemas.openxmlformats.org/officeDocument/2006/relationships/hyperlink" Target="javascript:void(window.open('OtchetListGrid.aspx?NumCode=2311001&amp;PassParam=11092308000000','_blank','width=600,%20height=800,%20resizable=no,%20scrollbars=yes'))" TargetMode="External"/><Relationship Id="rId90" Type="http://schemas.openxmlformats.org/officeDocument/2006/relationships/hyperlink" Target="javascript:void(window.open('OtchetListGrid.aspx?NumCode=2311701&amp;PassParam=11092305000000','_blank','width=600,%20height=800,%20resizable=no,%20scrollbars=yes'))" TargetMode="External"/><Relationship Id="rId95" Type="http://schemas.openxmlformats.org/officeDocument/2006/relationships/hyperlink" Target="javascript:void(window.open('OtchetListGrid.aspx?NumCode=2311001&amp;PassParam=11092306000000','_blank','width=600,%20height=800,%20resizable=no,%20scrollbars=yes'))" TargetMode="External"/><Relationship Id="rId22" Type="http://schemas.openxmlformats.org/officeDocument/2006/relationships/hyperlink" Target="javascript:void(window.open('OtchetListGrid.aspx?NumCode=2310901&amp;PassParam=11092311000000','_blank','width=600,%20height=800,%20resizable=no,%20scrollbars=yes'))" TargetMode="External"/><Relationship Id="rId27" Type="http://schemas.openxmlformats.org/officeDocument/2006/relationships/hyperlink" Target="javascript:void(window.open('OtchetListGrid.aspx?NumCode=2310601&amp;PassParam=11092312000000','_blank','width=600,%20height=800,%20resizable=no,%20scrollbars=yes'))" TargetMode="External"/><Relationship Id="rId43" Type="http://schemas.openxmlformats.org/officeDocument/2006/relationships/hyperlink" Target="javascript:void(window.open('OtchetListGrid.aspx?NumCode=2310101&amp;PassParam=11092315000000','_blank','width=600,%20height=800,%20resizable=no,%20scrollbars=yes'))" TargetMode="External"/><Relationship Id="rId48" Type="http://schemas.openxmlformats.org/officeDocument/2006/relationships/hyperlink" Target="javascript:void(window.open('OtchetListGrid.aspx?NumCode=2311701&amp;PassParam=11092315000000','_blank','width=600,%20height=800,%20resizable=no,%20scrollbars=yes'))" TargetMode="External"/><Relationship Id="rId64" Type="http://schemas.openxmlformats.org/officeDocument/2006/relationships/hyperlink" Target="javascript:void(window.open('OtchetListGrid.aspx?NumCode=2310901&amp;PassParam=11092301000000','_blank','width=600,%20height=800,%20resizable=no,%20scrollbars=yes'))" TargetMode="External"/><Relationship Id="rId69" Type="http://schemas.openxmlformats.org/officeDocument/2006/relationships/hyperlink" Target="javascript:void(window.open('OtchetListGrid.aspx?NumCode=2310601&amp;PassParam=11092302000000','_blank','width=600,%20height=800,%20resizable=no,%20scrollbars=yes'))" TargetMode="External"/><Relationship Id="rId113" Type="http://schemas.openxmlformats.org/officeDocument/2006/relationships/hyperlink" Target="javascript:void(window.open('OtchetListGrid.aspx?NumCode=2311001&amp;PassParam=11092323000000','_blank','width=600,%20height=800,%20resizable=no,%20scrollbars=yes'))" TargetMode="External"/><Relationship Id="rId118" Type="http://schemas.openxmlformats.org/officeDocument/2006/relationships/hyperlink" Target="javascript:void(window.open('OtchetListGrid.aspx?NumCode=2310901&amp;PassParam=11092325000000','_blank','width=600,%20height=800,%20resizable=no,%20scrollbars=yes'))" TargetMode="External"/><Relationship Id="rId80" Type="http://schemas.openxmlformats.org/officeDocument/2006/relationships/hyperlink" Target="javascript:void(window.open('OtchetListGrid.aspx?NumCode=2310201&amp;PassParam=11092304000000','_blank','width=600,%20height=800,%20resizable=no,%20scrollbars=yes'))" TargetMode="External"/><Relationship Id="rId85" Type="http://schemas.openxmlformats.org/officeDocument/2006/relationships/hyperlink" Target="javascript:void(window.open('OtchetListGrid.aspx?NumCode=2310101&amp;PassParam=11092305000000','_blank','width=600,%20height=800,%20resizable=no,%20scrollbars=yes'))" TargetMode="External"/><Relationship Id="rId12" Type="http://schemas.openxmlformats.org/officeDocument/2006/relationships/hyperlink" Target="javascript:void(window.open('OtchetListGrid.aspx?NumCode=2311701&amp;PassParam=11092309000000','_blank','width=600,%20height=800,%20resizable=no,%20scrollbars=yes'))" TargetMode="External"/><Relationship Id="rId17" Type="http://schemas.openxmlformats.org/officeDocument/2006/relationships/hyperlink" Target="javascript:void(window.open('OtchetListGrid.aspx?NumCode=2311001&amp;PassParam=11092310000000','_blank','width=600,%20height=800,%20resizable=no,%20scrollbars=yes'))" TargetMode="External"/><Relationship Id="rId33" Type="http://schemas.openxmlformats.org/officeDocument/2006/relationships/hyperlink" Target="javascript:void(window.open('OtchetListGrid.aspx?NumCode=2310601&amp;PassParam=11092313000000','_blank','width=600,%20height=800,%20resizable=no,%20scrollbars=yes'))" TargetMode="External"/><Relationship Id="rId38" Type="http://schemas.openxmlformats.org/officeDocument/2006/relationships/hyperlink" Target="javascript:void(window.open('OtchetListGrid.aspx?NumCode=2310201&amp;PassParam=11092314000000','_blank','width=600,%20height=800,%20resizable=no,%20scrollbars=yes'))" TargetMode="External"/><Relationship Id="rId59" Type="http://schemas.openxmlformats.org/officeDocument/2006/relationships/hyperlink" Target="javascript:void(window.open('OtchetListGrid.aspx?NumCode=2311001&amp;PassParam=11092318000000','_blank','width=600,%20height=800,%20resizable=no,%20scrollbars=yes'))" TargetMode="External"/><Relationship Id="rId103" Type="http://schemas.openxmlformats.org/officeDocument/2006/relationships/hyperlink" Target="javascript:void(window.open('OtchetListGrid.aspx?NumCode=2310101&amp;PassParam=11092322000000','_blank','width=600,%20height=800,%20resizable=no,%20scrollbars=yes'))" TargetMode="External"/><Relationship Id="rId108" Type="http://schemas.openxmlformats.org/officeDocument/2006/relationships/hyperlink" Target="javascript:void(window.open('OtchetListGrid.aspx?NumCode=2311701&amp;PassParam=11092322000000','_blank','width=600,%20height=800,%20resizable=no,%20scrollbars=yes'))" TargetMode="External"/><Relationship Id="rId124" Type="http://schemas.openxmlformats.org/officeDocument/2006/relationships/hyperlink" Target="javascript:void(window.open('OtchetListGrid.aspx?NumCode=2310901&amp;PassParam=11092326000000','_blank','width=600,%20height=800,%20resizable=no,%20scrollbars=yes'))" TargetMode="External"/><Relationship Id="rId54" Type="http://schemas.openxmlformats.org/officeDocument/2006/relationships/hyperlink" Target="javascript:void(window.open('OtchetListGrid.aspx?NumCode=2311701&amp;PassParam=11092317000000','_blank','width=600,%20height=800,%20resizable=no,%20scrollbars=yes'))" TargetMode="External"/><Relationship Id="rId70" Type="http://schemas.openxmlformats.org/officeDocument/2006/relationships/hyperlink" Target="javascript:void(window.open('OtchetListGrid.aspx?NumCode=2310901&amp;PassParam=11092302000000','_blank','width=600,%20height=800,%20resizable=no,%20scrollbars=yes'))" TargetMode="External"/><Relationship Id="rId75" Type="http://schemas.openxmlformats.org/officeDocument/2006/relationships/hyperlink" Target="javascript:void(window.open('OtchetListGrid.aspx?NumCode=2310601&amp;PassParam=11092303000000','_blank','width=600,%20height=800,%20resizable=no,%20scrollbars=yes'))" TargetMode="External"/><Relationship Id="rId91" Type="http://schemas.openxmlformats.org/officeDocument/2006/relationships/hyperlink" Target="javascript:void(window.open('OtchetListGrid.aspx?NumCode=2310101&amp;PassParam=11092306000000','_blank','width=600,%20height=800,%20resizable=no,%20scrollbars=yes'))" TargetMode="External"/><Relationship Id="rId96" Type="http://schemas.openxmlformats.org/officeDocument/2006/relationships/hyperlink" Target="javascript:void(window.open('OtchetListGrid.aspx?NumCode=2311701&amp;PassParam=11092306000000','_blank','width=600,%20height=800,%20resizable=no,%20scrollbars=yes'))" TargetMode="External"/><Relationship Id="rId1" Type="http://schemas.openxmlformats.org/officeDocument/2006/relationships/hyperlink" Target="javascript:void(window.open('OtchetListGrid.aspx?NumCode=2310101&amp;PassParam=11092308000000','_blank','width=600,%20height=800,%20resizable=no,%20scrollbars=yes'))" TargetMode="External"/><Relationship Id="rId6" Type="http://schemas.openxmlformats.org/officeDocument/2006/relationships/hyperlink" Target="javascript:void(window.open('OtchetListGrid.aspx?NumCode=2311701&amp;PassParam=11092308000000','_blank','width=600,%20height=800,%20resizable=no,%20scrollbars=yes'))" TargetMode="External"/><Relationship Id="rId23" Type="http://schemas.openxmlformats.org/officeDocument/2006/relationships/hyperlink" Target="javascript:void(window.open('OtchetListGrid.aspx?NumCode=2311001&amp;PassParam=11092311000000','_blank','width=600,%20height=800,%20resizable=no,%20scrollbars=yes'))" TargetMode="External"/><Relationship Id="rId28" Type="http://schemas.openxmlformats.org/officeDocument/2006/relationships/hyperlink" Target="javascript:void(window.open('OtchetListGrid.aspx?NumCode=2310901&amp;PassParam=11092312000000','_blank','width=600,%20height=800,%20resizable=no,%20scrollbars=yes'))" TargetMode="External"/><Relationship Id="rId49" Type="http://schemas.openxmlformats.org/officeDocument/2006/relationships/hyperlink" Target="javascript:void(window.open('OtchetListGrid.aspx?NumCode=2310101&amp;PassParam=11092317000000','_blank','width=600,%20height=800,%20resizable=no,%20scrollbars=yes'))" TargetMode="External"/><Relationship Id="rId114" Type="http://schemas.openxmlformats.org/officeDocument/2006/relationships/hyperlink" Target="javascript:void(window.open('OtchetListGrid.aspx?NumCode=2311701&amp;PassParam=11092323000000','_blank','width=600,%20height=800,%20resizable=no,%20scrollbars=yes'))" TargetMode="External"/><Relationship Id="rId119" Type="http://schemas.openxmlformats.org/officeDocument/2006/relationships/hyperlink" Target="javascript:void(window.open('OtchetListGrid.aspx?NumCode=2311001&amp;PassParam=11092325000000','_blank','width=600,%20height=800,%20resizable=no,%20scrollbars=yes'))" TargetMode="External"/><Relationship Id="rId44" Type="http://schemas.openxmlformats.org/officeDocument/2006/relationships/hyperlink" Target="javascript:void(window.open('OtchetListGrid.aspx?NumCode=2310201&amp;PassParam=11092315000000','_blank','width=600,%20height=800,%20resizable=no,%20scrollbars=yes'))" TargetMode="External"/><Relationship Id="rId60" Type="http://schemas.openxmlformats.org/officeDocument/2006/relationships/hyperlink" Target="javascript:void(window.open('OtchetListGrid.aspx?NumCode=2311701&amp;PassParam=11092318000000','_blank','width=600,%20height=800,%20resizable=no,%20scrollbars=yes'))" TargetMode="External"/><Relationship Id="rId65" Type="http://schemas.openxmlformats.org/officeDocument/2006/relationships/hyperlink" Target="javascript:void(window.open('OtchetListGrid.aspx?NumCode=2311001&amp;PassParam=11092301000000','_blank','width=600,%20height=800,%20resizable=no,%20scrollbars=yes'))" TargetMode="External"/><Relationship Id="rId81" Type="http://schemas.openxmlformats.org/officeDocument/2006/relationships/hyperlink" Target="javascript:void(window.open('OtchetListGrid.aspx?NumCode=2310601&amp;PassParam=11092304000000','_blank','width=600,%20height=800,%20resizable=no,%20scrollbars=yes'))" TargetMode="External"/><Relationship Id="rId86" Type="http://schemas.openxmlformats.org/officeDocument/2006/relationships/hyperlink" Target="javascript:void(window.open('OtchetListGrid.aspx?NumCode=2310201&amp;PassParam=11092305000000','_blank','width=600,%20height=800,%20resizable=no,%20scrollbars=yes'))" TargetMode="External"/><Relationship Id="rId13" Type="http://schemas.openxmlformats.org/officeDocument/2006/relationships/hyperlink" Target="javascript:void(window.open('OtchetListGrid.aspx?NumCode=2310101&amp;PassParam=11092310000000','_blank','width=600,%20height=800,%20resizable=no,%20scrollbars=yes'))" TargetMode="External"/><Relationship Id="rId18" Type="http://schemas.openxmlformats.org/officeDocument/2006/relationships/hyperlink" Target="javascript:void(window.open('OtchetListGrid.aspx?NumCode=2311701&amp;PassParam=11092310000000','_blank','width=600,%20height=800,%20resizable=no,%20scrollbars=yes'))" TargetMode="External"/><Relationship Id="rId39" Type="http://schemas.openxmlformats.org/officeDocument/2006/relationships/hyperlink" Target="javascript:void(window.open('OtchetListGrid.aspx?NumCode=2310601&amp;PassParam=11092314000000','_blank','width=600,%20height=800,%20resizable=no,%20scrollbars=yes'))" TargetMode="External"/><Relationship Id="rId109" Type="http://schemas.openxmlformats.org/officeDocument/2006/relationships/hyperlink" Target="javascript:void(window.open('OtchetListGrid.aspx?NumCode=2310101&amp;PassParam=11092323000000','_blank','width=600,%20height=800,%20resizable=no,%20scrollbars=yes'))" TargetMode="External"/><Relationship Id="rId34" Type="http://schemas.openxmlformats.org/officeDocument/2006/relationships/hyperlink" Target="javascript:void(window.open('OtchetListGrid.aspx?NumCode=2310901&amp;PassParam=11092313000000','_blank','width=600,%20height=800,%20resizable=no,%20scrollbars=yes'))" TargetMode="External"/><Relationship Id="rId50" Type="http://schemas.openxmlformats.org/officeDocument/2006/relationships/hyperlink" Target="javascript:void(window.open('OtchetListGrid.aspx?NumCode=2310201&amp;PassParam=11092317000000','_blank','width=600,%20height=800,%20resizable=no,%20scrollbars=yes'))" TargetMode="External"/><Relationship Id="rId55" Type="http://schemas.openxmlformats.org/officeDocument/2006/relationships/hyperlink" Target="javascript:void(window.open('OtchetListGrid.aspx?NumCode=2310101&amp;PassParam=11092318000000','_blank','width=600,%20height=800,%20resizable=no,%20scrollbars=yes'))" TargetMode="External"/><Relationship Id="rId76" Type="http://schemas.openxmlformats.org/officeDocument/2006/relationships/hyperlink" Target="javascript:void(window.open('OtchetListGrid.aspx?NumCode=2310901&amp;PassParam=11092303000000','_blank','width=600,%20height=800,%20resizable=no,%20scrollbars=yes'))" TargetMode="External"/><Relationship Id="rId97" Type="http://schemas.openxmlformats.org/officeDocument/2006/relationships/hyperlink" Target="javascript:void(window.open('OtchetListGrid.aspx?NumCode=2310101&amp;PassParam=11092307000000','_blank','width=600,%20height=800,%20resizable=no,%20scrollbars=yes'))" TargetMode="External"/><Relationship Id="rId104" Type="http://schemas.openxmlformats.org/officeDocument/2006/relationships/hyperlink" Target="javascript:void(window.open('OtchetListGrid.aspx?NumCode=2310201&amp;PassParam=11092322000000','_blank','width=600,%20height=800,%20resizable=no,%20scrollbars=yes'))" TargetMode="External"/><Relationship Id="rId120" Type="http://schemas.openxmlformats.org/officeDocument/2006/relationships/hyperlink" Target="javascript:void(window.open('OtchetListGrid.aspx?NumCode=2311701&amp;PassParam=11092325000000','_blank','width=600,%20height=800,%20resizable=no,%20scrollbars=yes'))" TargetMode="External"/><Relationship Id="rId125" Type="http://schemas.openxmlformats.org/officeDocument/2006/relationships/hyperlink" Target="javascript:void(window.open('OtchetListGrid.aspx?NumCode=2311001&amp;PassParam=11092326000000','_blank','width=600,%20height=800,%20resizable=no,%20scrollbars=yes'))" TargetMode="External"/><Relationship Id="rId7" Type="http://schemas.openxmlformats.org/officeDocument/2006/relationships/hyperlink" Target="javascript:void(window.open('OtchetListGrid.aspx?NumCode=2310101&amp;PassParam=11092309000000','_blank','width=600,%20height=800,%20resizable=no,%20scrollbars=yes'))" TargetMode="External"/><Relationship Id="rId71" Type="http://schemas.openxmlformats.org/officeDocument/2006/relationships/hyperlink" Target="javascript:void(window.open('OtchetListGrid.aspx?NumCode=2311001&amp;PassParam=11092302000000','_blank','width=600,%20height=800,%20resizable=no,%20scrollbars=yes'))" TargetMode="External"/><Relationship Id="rId92" Type="http://schemas.openxmlformats.org/officeDocument/2006/relationships/hyperlink" Target="javascript:void(window.open('OtchetListGrid.aspx?NumCode=2310201&amp;PassParam=11092306000000','_blank','width=600,%20height=800,%20resizable=no,%20scrollbars=yes'))" TargetMode="External"/><Relationship Id="rId2" Type="http://schemas.openxmlformats.org/officeDocument/2006/relationships/hyperlink" Target="javascript:void(window.open('OtchetListGrid.aspx?NumCode=2310201&amp;PassParam=11092308000000','_blank','width=600,%20height=800,%20resizable=no,%20scrollbars=yes'))" TargetMode="External"/><Relationship Id="rId29" Type="http://schemas.openxmlformats.org/officeDocument/2006/relationships/hyperlink" Target="javascript:void(window.open('OtchetListGrid.aspx?NumCode=2311001&amp;PassParam=11092312000000','_blank','width=600,%20height=800,%20resizable=no,%20scrollbars=yes'))" TargetMode="External"/><Relationship Id="rId24" Type="http://schemas.openxmlformats.org/officeDocument/2006/relationships/hyperlink" Target="javascript:void(window.open('OtchetListGrid.aspx?NumCode=2311701&amp;PassParam=11092311000000','_blank','width=600,%20height=800,%20resizable=no,%20scrollbars=yes'))" TargetMode="External"/><Relationship Id="rId40" Type="http://schemas.openxmlformats.org/officeDocument/2006/relationships/hyperlink" Target="javascript:void(window.open('OtchetListGrid.aspx?NumCode=2310901&amp;PassParam=11092314000000','_blank','width=600,%20height=800,%20resizable=no,%20scrollbars=yes'))" TargetMode="External"/><Relationship Id="rId45" Type="http://schemas.openxmlformats.org/officeDocument/2006/relationships/hyperlink" Target="javascript:void(window.open('OtchetListGrid.aspx?NumCode=2310601&amp;PassParam=11092315000000','_blank','width=600,%20height=800,%20resizable=no,%20scrollbars=yes'))" TargetMode="External"/><Relationship Id="rId66" Type="http://schemas.openxmlformats.org/officeDocument/2006/relationships/hyperlink" Target="javascript:void(window.open('OtchetListGrid.aspx?NumCode=2311701&amp;PassParam=11092301000000','_blank','width=600,%20height=800,%20resizable=no,%20scrollbars=yes'))" TargetMode="External"/><Relationship Id="rId87" Type="http://schemas.openxmlformats.org/officeDocument/2006/relationships/hyperlink" Target="javascript:void(window.open('OtchetListGrid.aspx?NumCode=2310601&amp;PassParam=11092305000000','_blank','width=600,%20height=800,%20resizable=no,%20scrollbars=yes'))" TargetMode="External"/><Relationship Id="rId110" Type="http://schemas.openxmlformats.org/officeDocument/2006/relationships/hyperlink" Target="javascript:void(window.open('OtchetListGrid.aspx?NumCode=2310201&amp;PassParam=11092323000000','_blank','width=600,%20height=800,%20resizable=no,%20scrollbars=yes'))" TargetMode="External"/><Relationship Id="rId115" Type="http://schemas.openxmlformats.org/officeDocument/2006/relationships/hyperlink" Target="javascript:void(window.open('OtchetListGrid.aspx?NumCode=2310101&amp;PassParam=11092325000000','_blank','width=600,%20height=800,%20resizable=no,%20scrollbars=yes'))" TargetMode="External"/><Relationship Id="rId61" Type="http://schemas.openxmlformats.org/officeDocument/2006/relationships/hyperlink" Target="javascript:void(window.open('OtchetListGrid.aspx?NumCode=2310101&amp;PassParam=11092301000000','_blank','width=600,%20height=800,%20resizable=no,%20scrollbars=yes'))" TargetMode="External"/><Relationship Id="rId82" Type="http://schemas.openxmlformats.org/officeDocument/2006/relationships/hyperlink" Target="javascript:void(window.open('OtchetListGrid.aspx?NumCode=2310901&amp;PassParam=11092304000000','_blank','width=600,%20height=800,%20resizable=no,%20scrollbars=yes'))" TargetMode="External"/><Relationship Id="rId19" Type="http://schemas.openxmlformats.org/officeDocument/2006/relationships/hyperlink" Target="javascript:void(window.open('OtchetListGrid.aspx?NumCode=2310101&amp;PassParam=11092311000000','_blank','width=600,%20height=800,%20resizable=no,%20scrollbars=yes'))" TargetMode="External"/><Relationship Id="rId14" Type="http://schemas.openxmlformats.org/officeDocument/2006/relationships/hyperlink" Target="javascript:void(window.open('OtchetListGrid.aspx?NumCode=2310201&amp;PassParam=11092310000000','_blank','width=600,%20height=800,%20resizable=no,%20scrollbars=yes'))" TargetMode="External"/><Relationship Id="rId30" Type="http://schemas.openxmlformats.org/officeDocument/2006/relationships/hyperlink" Target="javascript:void(window.open('OtchetListGrid.aspx?NumCode=2311701&amp;PassParam=11092312000000','_blank','width=600,%20height=800,%20resizable=no,%20scrollbars=yes'))" TargetMode="External"/><Relationship Id="rId35" Type="http://schemas.openxmlformats.org/officeDocument/2006/relationships/hyperlink" Target="javascript:void(window.open('OtchetListGrid.aspx?NumCode=2311001&amp;PassParam=11092313000000','_blank','width=600,%20height=800,%20resizable=no,%20scrollbars=yes'))" TargetMode="External"/><Relationship Id="rId56" Type="http://schemas.openxmlformats.org/officeDocument/2006/relationships/hyperlink" Target="javascript:void(window.open('OtchetListGrid.aspx?NumCode=2310201&amp;PassParam=11092318000000','_blank','width=600,%20height=800,%20resizable=no,%20scrollbars=yes'))" TargetMode="External"/><Relationship Id="rId77" Type="http://schemas.openxmlformats.org/officeDocument/2006/relationships/hyperlink" Target="javascript:void(window.open('OtchetListGrid.aspx?NumCode=2311001&amp;PassParam=11092303000000','_blank','width=600,%20height=800,%20resizable=no,%20scrollbars=yes'))" TargetMode="External"/><Relationship Id="rId100" Type="http://schemas.openxmlformats.org/officeDocument/2006/relationships/hyperlink" Target="javascript:void(window.open('OtchetListGrid.aspx?NumCode=2310901&amp;PassParam=11092307000000','_blank','width=600,%20height=800,%20resizable=no,%20scrollbars=yes'))" TargetMode="External"/><Relationship Id="rId105" Type="http://schemas.openxmlformats.org/officeDocument/2006/relationships/hyperlink" Target="javascript:void(window.open('OtchetListGrid.aspx?NumCode=2310601&amp;PassParam=11092322000000','_blank','width=600,%20height=800,%20resizable=no,%20scrollbars=yes'))" TargetMode="External"/><Relationship Id="rId126" Type="http://schemas.openxmlformats.org/officeDocument/2006/relationships/hyperlink" Target="javascript:void(window.open('OtchetListGrid.aspx?NumCode=2311701&amp;PassParam=11092326000000','_blank','width=600,%20height=800,%20resizable=no,%20scrollbars=yes'))" TargetMode="External"/><Relationship Id="rId8" Type="http://schemas.openxmlformats.org/officeDocument/2006/relationships/hyperlink" Target="javascript:void(window.open('OtchetListGrid.aspx?NumCode=2310201&amp;PassParam=11092309000000','_blank','width=600,%20height=800,%20resizable=no,%20scrollbars=yes'))" TargetMode="External"/><Relationship Id="rId51" Type="http://schemas.openxmlformats.org/officeDocument/2006/relationships/hyperlink" Target="javascript:void(window.open('OtchetListGrid.aspx?NumCode=2310601&amp;PassParam=11092317000000','_blank','width=600,%20height=800,%20resizable=no,%20scrollbars=yes'))" TargetMode="External"/><Relationship Id="rId72" Type="http://schemas.openxmlformats.org/officeDocument/2006/relationships/hyperlink" Target="javascript:void(window.open('OtchetListGrid.aspx?NumCode=2311701&amp;PassParam=11092302000000','_blank','width=600,%20height=800,%20resizable=no,%20scrollbars=yes'))" TargetMode="External"/><Relationship Id="rId93" Type="http://schemas.openxmlformats.org/officeDocument/2006/relationships/hyperlink" Target="javascript:void(window.open('OtchetListGrid.aspx?NumCode=2310601&amp;PassParam=11092306000000','_blank','width=600,%20height=800,%20resizable=no,%20scrollbars=yes'))" TargetMode="External"/><Relationship Id="rId98" Type="http://schemas.openxmlformats.org/officeDocument/2006/relationships/hyperlink" Target="javascript:void(window.open('OtchetListGrid.aspx?NumCode=2310201&amp;PassParam=11092307000000','_blank','width=600,%20height=800,%20resizable=no,%20scrollbars=yes'))" TargetMode="External"/><Relationship Id="rId121" Type="http://schemas.openxmlformats.org/officeDocument/2006/relationships/hyperlink" Target="javascript:void(window.open('OtchetListGrid.aspx?NumCode=2310101&amp;PassParam=11092326000000','_blank','width=600,%20height=800,%20resizable=no,%20scrollbars=yes'))" TargetMode="External"/><Relationship Id="rId3" Type="http://schemas.openxmlformats.org/officeDocument/2006/relationships/hyperlink" Target="javascript:void(window.open('OtchetListGrid.aspx?NumCode=2310601&amp;PassParam=11092308000000','_blank','width=600,%20height=800,%20resizable=no,%20scrollbars=yes'))" TargetMode="External"/><Relationship Id="rId25" Type="http://schemas.openxmlformats.org/officeDocument/2006/relationships/hyperlink" Target="javascript:void(window.open('OtchetListGrid.aspx?NumCode=2310101&amp;PassParam=11092312000000','_blank','width=600,%20height=800,%20resizable=no,%20scrollbars=yes'))" TargetMode="External"/><Relationship Id="rId46" Type="http://schemas.openxmlformats.org/officeDocument/2006/relationships/hyperlink" Target="javascript:void(window.open('OtchetListGrid.aspx?NumCode=2310901&amp;PassParam=11092315000000','_blank','width=600,%20height=800,%20resizable=no,%20scrollbars=yes'))" TargetMode="External"/><Relationship Id="rId67" Type="http://schemas.openxmlformats.org/officeDocument/2006/relationships/hyperlink" Target="javascript:void(window.open('OtchetListGrid.aspx?NumCode=2310101&amp;PassParam=11092302000000','_blank','width=600,%20height=800,%20resizable=no,%20scrollbars=yes'))" TargetMode="External"/><Relationship Id="rId116" Type="http://schemas.openxmlformats.org/officeDocument/2006/relationships/hyperlink" Target="javascript:void(window.open('OtchetListGrid.aspx?NumCode=2310201&amp;PassParam=11092325000000','_blank','width=600,%20height=800,%20resizable=no,%20scrollbars=yes'))" TargetMode="External"/><Relationship Id="rId20" Type="http://schemas.openxmlformats.org/officeDocument/2006/relationships/hyperlink" Target="javascript:void(window.open('OtchetListGrid.aspx?NumCode=2310201&amp;PassParam=11092311000000','_blank','width=600,%20height=800,%20resizable=no,%20scrollbars=yes'))" TargetMode="External"/><Relationship Id="rId41" Type="http://schemas.openxmlformats.org/officeDocument/2006/relationships/hyperlink" Target="javascript:void(window.open('OtchetListGrid.aspx?NumCode=2311001&amp;PassParam=11092314000000','_blank','width=600,%20height=800,%20resizable=no,%20scrollbars=yes'))" TargetMode="External"/><Relationship Id="rId62" Type="http://schemas.openxmlformats.org/officeDocument/2006/relationships/hyperlink" Target="javascript:void(window.open('OtchetListGrid.aspx?NumCode=2310201&amp;PassParam=11092301000000','_blank','width=600,%20height=800,%20resizable=no,%20scrollbars=yes'))" TargetMode="External"/><Relationship Id="rId83" Type="http://schemas.openxmlformats.org/officeDocument/2006/relationships/hyperlink" Target="javascript:void(window.open('OtchetListGrid.aspx?NumCode=2311001&amp;PassParam=11092304000000','_blank','width=600,%20height=800,%20resizable=no,%20scrollbars=yes'))" TargetMode="External"/><Relationship Id="rId88" Type="http://schemas.openxmlformats.org/officeDocument/2006/relationships/hyperlink" Target="javascript:void(window.open('OtchetListGrid.aspx?NumCode=2310901&amp;PassParam=11092305000000','_blank','width=600,%20height=800,%20resizable=no,%20scrollbars=yes'))" TargetMode="External"/><Relationship Id="rId111" Type="http://schemas.openxmlformats.org/officeDocument/2006/relationships/hyperlink" Target="javascript:void(window.open('OtchetListGrid.aspx?NumCode=2310601&amp;PassParam=11092323000000','_blank','width=600,%20height=800,%20resizable=no,%20scrollbars=yes'))" TargetMode="External"/><Relationship Id="rId15" Type="http://schemas.openxmlformats.org/officeDocument/2006/relationships/hyperlink" Target="javascript:void(window.open('OtchetListGrid.aspx?NumCode=2310601&amp;PassParam=11092310000000','_blank','width=600,%20height=800,%20resizable=no,%20scrollbars=yes'))" TargetMode="External"/><Relationship Id="rId36" Type="http://schemas.openxmlformats.org/officeDocument/2006/relationships/hyperlink" Target="javascript:void(window.open('OtchetListGrid.aspx?NumCode=2311701&amp;PassParam=11092313000000','_blank','width=600,%20height=800,%20resizable=no,%20scrollbars=yes'))" TargetMode="External"/><Relationship Id="rId57" Type="http://schemas.openxmlformats.org/officeDocument/2006/relationships/hyperlink" Target="javascript:void(window.open('OtchetListGrid.aspx?NumCode=2310601&amp;PassParam=11092318000000','_blank','width=600,%20height=800,%20resizable=no,%20scrollbars=yes'))" TargetMode="External"/><Relationship Id="rId106" Type="http://schemas.openxmlformats.org/officeDocument/2006/relationships/hyperlink" Target="javascript:void(window.open('OtchetListGrid.aspx?NumCode=2310901&amp;PassParam=11092322000000','_blank','width=600,%20height=800,%20resizable=no,%20scrollbars=yes'))" TargetMode="External"/><Relationship Id="rId127" Type="http://schemas.openxmlformats.org/officeDocument/2006/relationships/printerSettings" Target="../printerSettings/printerSettings10.bin"/><Relationship Id="rId10" Type="http://schemas.openxmlformats.org/officeDocument/2006/relationships/hyperlink" Target="javascript:void(window.open('OtchetListGrid.aspx?NumCode=2310901&amp;PassParam=11092309000000','_blank','width=600,%20height=800,%20resizable=no,%20scrollbars=yes'))" TargetMode="External"/><Relationship Id="rId31" Type="http://schemas.openxmlformats.org/officeDocument/2006/relationships/hyperlink" Target="javascript:void(window.open('OtchetListGrid.aspx?NumCode=2310101&amp;PassParam=11092313000000','_blank','width=600,%20height=800,%20resizable=no,%20scrollbars=yes'))" TargetMode="External"/><Relationship Id="rId52" Type="http://schemas.openxmlformats.org/officeDocument/2006/relationships/hyperlink" Target="javascript:void(window.open('OtchetListGrid.aspx?NumCode=2310901&amp;PassParam=11092317000000','_blank','width=600,%20height=800,%20resizable=no,%20scrollbars=yes'))" TargetMode="External"/><Relationship Id="rId73" Type="http://schemas.openxmlformats.org/officeDocument/2006/relationships/hyperlink" Target="javascript:void(window.open('OtchetListGrid.aspx?NumCode=2310101&amp;PassParam=11092303000000','_blank','width=600,%20height=800,%20resizable=no,%20scrollbars=yes'))" TargetMode="External"/><Relationship Id="rId78" Type="http://schemas.openxmlformats.org/officeDocument/2006/relationships/hyperlink" Target="javascript:void(window.open('OtchetListGrid.aspx?NumCode=2311701&amp;PassParam=11092303000000','_blank','width=600,%20height=800,%20resizable=no,%20scrollbars=yes'))" TargetMode="External"/><Relationship Id="rId94" Type="http://schemas.openxmlformats.org/officeDocument/2006/relationships/hyperlink" Target="javascript:void(window.open('OtchetListGrid.aspx?NumCode=2310901&amp;PassParam=11092306000000','_blank','width=600,%20height=800,%20resizable=no,%20scrollbars=yes'))" TargetMode="External"/><Relationship Id="rId99" Type="http://schemas.openxmlformats.org/officeDocument/2006/relationships/hyperlink" Target="javascript:void(window.open('OtchetListGrid.aspx?NumCode=2310601&amp;PassParam=11092307000000','_blank','width=600,%20height=800,%20resizable=no,%20scrollbars=yes'))" TargetMode="External"/><Relationship Id="rId101" Type="http://schemas.openxmlformats.org/officeDocument/2006/relationships/hyperlink" Target="javascript:void(window.open('OtchetListGrid.aspx?NumCode=2311001&amp;PassParam=11092307000000','_blank','width=600,%20height=800,%20resizable=no,%20scrollbars=yes'))" TargetMode="External"/><Relationship Id="rId122" Type="http://schemas.openxmlformats.org/officeDocument/2006/relationships/hyperlink" Target="javascript:void(window.open('OtchetListGrid.aspx?NumCode=2310201&amp;PassParam=11092326000000','_blank','width=600,%20height=800,%20resizable=no,%20scrollbars=yes'))" TargetMode="External"/><Relationship Id="rId4" Type="http://schemas.openxmlformats.org/officeDocument/2006/relationships/hyperlink" Target="javascript:void(window.open('OtchetListGrid.aspx?NumCode=2310901&amp;PassParam=11092308000000','_blank','width=600,%20height=800,%20resizable=no,%20scrollbars=yes'))" TargetMode="External"/><Relationship Id="rId9" Type="http://schemas.openxmlformats.org/officeDocument/2006/relationships/hyperlink" Target="javascript:void(window.open('OtchetListGrid.aspx?NumCode=2310601&amp;PassParam=11092309000000','_blank','width=600,%20height=800,%20resizable=no,%20scrollbars=yes'))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void(window.open('OtchetListGrid.aspx?NumCode=2340501&amp;PassParam=11092102000000','_blank','width=600,%20height=800,%20resizable=no,%20scrollbars=yes'))" TargetMode="External"/><Relationship Id="rId13" Type="http://schemas.openxmlformats.org/officeDocument/2006/relationships/hyperlink" Target="javascript:void(window.open('OtchetListGrid.aspx?NumCode=2340501&amp;PassParam=11092104000000','_blank','width=600,%20height=800,%20resizable=no,%20scrollbars=yes'))" TargetMode="External"/><Relationship Id="rId3" Type="http://schemas.openxmlformats.org/officeDocument/2006/relationships/hyperlink" Target="javascript:void(window.open('OtchetListGrid.aspx?NumCode=2340501&amp;PassParam=11092101000000','_blank','width=600,%20height=800,%20resizable=no,%20scrollbars=yes'))" TargetMode="External"/><Relationship Id="rId7" Type="http://schemas.openxmlformats.org/officeDocument/2006/relationships/hyperlink" Target="javascript:void(window.open('OtchetListGrid.aspx?NumCode=2340201&amp;PassParam=11092102000000','_blank','width=600,%20height=800,%20resizable=no,%20scrollbars=yes'))" TargetMode="External"/><Relationship Id="rId12" Type="http://schemas.openxmlformats.org/officeDocument/2006/relationships/hyperlink" Target="javascript:void(window.open('OtchetListGrid.aspx?NumCode=2340201&amp;PassParam=11092104000000','_blank','width=600,%20height=800,%20resizable=no,%20scrollbars=yes'))" TargetMode="External"/><Relationship Id="rId2" Type="http://schemas.openxmlformats.org/officeDocument/2006/relationships/hyperlink" Target="javascript:void(window.open('OtchetListGrid.aspx?NumCode=2340201&amp;PassParam=11092101000000','_blank','width=600,%20height=800,%20resizable=no,%20scrollbars=yes'))" TargetMode="External"/><Relationship Id="rId16" Type="http://schemas.openxmlformats.org/officeDocument/2006/relationships/printerSettings" Target="../printerSettings/printerSettings11.bin"/><Relationship Id="rId1" Type="http://schemas.openxmlformats.org/officeDocument/2006/relationships/hyperlink" Target="javascript:void(window.open('OtchetListGrid.aspx?NumCode=2340101&amp;PassParam=11092101000000','_blank','width=600,%20height=800,%20resizable=no,%20scrollbars=yes'))" TargetMode="External"/><Relationship Id="rId6" Type="http://schemas.openxmlformats.org/officeDocument/2006/relationships/hyperlink" Target="javascript:void(window.open('OtchetListGrid.aspx?NumCode=2340101&amp;PassParam=11092102000000','_blank','width=600,%20height=800,%20resizable=no,%20scrollbars=yes'))" TargetMode="External"/><Relationship Id="rId11" Type="http://schemas.openxmlformats.org/officeDocument/2006/relationships/hyperlink" Target="javascript:void(window.open('OtchetListGrid.aspx?NumCode=2340101&amp;PassParam=11092104000000','_blank','width=600,%20height=800,%20resizable=no,%20scrollbars=yes'))" TargetMode="External"/><Relationship Id="rId5" Type="http://schemas.openxmlformats.org/officeDocument/2006/relationships/hyperlink" Target="javascript:void(window.open('OtchetListGrid.aspx?NumCode=2340901&amp;PassParam=11092101000000','_blank','width=600,%20height=800,%20resizable=no,%20scrollbars=yes'))" TargetMode="External"/><Relationship Id="rId15" Type="http://schemas.openxmlformats.org/officeDocument/2006/relationships/hyperlink" Target="javascript:void(window.open('OtchetListGrid.aspx?NumCode=2340901&amp;PassParam=11092104000000','_blank','width=600,%20height=800,%20resizable=no,%20scrollbars=yes'))" TargetMode="External"/><Relationship Id="rId10" Type="http://schemas.openxmlformats.org/officeDocument/2006/relationships/hyperlink" Target="javascript:void(window.open('OtchetListGrid.aspx?NumCode=2340901&amp;PassParam=11092102000000','_blank','width=600,%20height=800,%20resizable=no,%20scrollbars=yes'))" TargetMode="External"/><Relationship Id="rId4" Type="http://schemas.openxmlformats.org/officeDocument/2006/relationships/hyperlink" Target="javascript:void(window.open('OtchetListGrid.aspx?NumCode=2340601&amp;PassParam=11092101000000','_blank','width=600,%20height=800,%20resizable=no,%20scrollbars=yes'))" TargetMode="External"/><Relationship Id="rId9" Type="http://schemas.openxmlformats.org/officeDocument/2006/relationships/hyperlink" Target="javascript:void(window.open('OtchetListGrid.aspx?NumCode=2340601&amp;PassParam=11092102000000','_blank','width=600,%20height=800,%20resizable=no,%20scrollbars=yes'))" TargetMode="External"/><Relationship Id="rId14" Type="http://schemas.openxmlformats.org/officeDocument/2006/relationships/hyperlink" Target="javascript:void(window.open('OtchetListGrid.aspx?NumCode=2340601&amp;PassParam=11092104000000','_blank','width=600,%20height=800,%20resizable=no,%20scrollbars=yes'))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void(window.open('OtchetListGrid.aspx?NumCode=2322501&amp;PassParam=11092219000000','_blank','width=600,%20height=800,%20resizable=no,%20scrollbars=yes'))" TargetMode="External"/><Relationship Id="rId21" Type="http://schemas.openxmlformats.org/officeDocument/2006/relationships/hyperlink" Target="javascript:void(window.open('OtchetListGrid.aspx?NumCode=2320501&amp;PassParam=11092209000000','_blank','width=600,%20height=800,%20resizable=no,%20scrollbars=yes'))" TargetMode="External"/><Relationship Id="rId63" Type="http://schemas.openxmlformats.org/officeDocument/2006/relationships/hyperlink" Target="javascript:void(window.open('OtchetListGrid.aspx?NumCode=2322501&amp;PassParam=11092213000000','_blank','width=600,%20height=800,%20resizable=no,%20scrollbars=yes'))" TargetMode="External"/><Relationship Id="rId159" Type="http://schemas.openxmlformats.org/officeDocument/2006/relationships/hyperlink" Target="javascript:void(window.open('OtchetListGrid.aspx?NumCode=2321001&amp;PassParam=11092205000000','_blank','width=600,%20height=800,%20resizable=no,%20scrollbars=yes'))" TargetMode="External"/><Relationship Id="rId170" Type="http://schemas.openxmlformats.org/officeDocument/2006/relationships/hyperlink" Target="javascript:void(window.open('OtchetListGrid.aspx?NumCode=2321401&amp;PassParam=11092206000000','_blank','width=600,%20height=800,%20resizable=no,%20scrollbars=yes'))" TargetMode="External"/><Relationship Id="rId226" Type="http://schemas.openxmlformats.org/officeDocument/2006/relationships/hyperlink" Target="javascript:void(window.open('OtchetListGrid.aspx?NumCode=2320101&amp;PassParam=11092221000000','_blank','width=600,%20height=800,%20resizable=no,%20scrollbars=yes'))" TargetMode="External"/><Relationship Id="rId268" Type="http://schemas.openxmlformats.org/officeDocument/2006/relationships/hyperlink" Target="javascript:void(window.open('OtchetListGrid.aspx?NumCode=2321301&amp;PassParam=11092228000000','_blank','width=600,%20height=800,%20resizable=no,%20scrollbars=yes'))" TargetMode="External"/><Relationship Id="rId11" Type="http://schemas.openxmlformats.org/officeDocument/2006/relationships/hyperlink" Target="javascript:void(window.open('OtchetListGrid.aspx?NumCode=2320201&amp;PassParam=11092208000000','_blank','width=600,%20height=800,%20resizable=no,%20scrollbars=yes'))" TargetMode="External"/><Relationship Id="rId32" Type="http://schemas.openxmlformats.org/officeDocument/2006/relationships/hyperlink" Target="javascript:void(window.open('OtchetListGrid.aspx?NumCode=2320901&amp;PassParam=11092210000000','_blank','width=600,%20height=800,%20resizable=no,%20scrollbars=yes'))" TargetMode="External"/><Relationship Id="rId53" Type="http://schemas.openxmlformats.org/officeDocument/2006/relationships/hyperlink" Target="javascript:void(window.open('OtchetListGrid.aspx?NumCode=2321401&amp;PassParam=11092212000000','_blank','width=600,%20height=800,%20resizable=no,%20scrollbars=yes'))" TargetMode="External"/><Relationship Id="rId74" Type="http://schemas.openxmlformats.org/officeDocument/2006/relationships/hyperlink" Target="javascript:void(window.open('OtchetListGrid.aspx?NumCode=2320201&amp;PassParam=11092215000000','_blank','width=600,%20height=800,%20resizable=no,%20scrollbars=yes'))" TargetMode="External"/><Relationship Id="rId128" Type="http://schemas.openxmlformats.org/officeDocument/2006/relationships/hyperlink" Target="javascript:void(window.open('OtchetListGrid.aspx?NumCode=2320201&amp;PassParam=11092201000000','_blank','width=600,%20height=800,%20resizable=no,%20scrollbars=yes'))" TargetMode="External"/><Relationship Id="rId149" Type="http://schemas.openxmlformats.org/officeDocument/2006/relationships/hyperlink" Target="javascript:void(window.open('OtchetListGrid.aspx?NumCode=2320901&amp;PassParam=11092203000000','_blank','width=600,%20height=800,%20resizable=no,%20scrollbars=yes'))" TargetMode="External"/><Relationship Id="rId5" Type="http://schemas.openxmlformats.org/officeDocument/2006/relationships/hyperlink" Target="javascript:void(window.open('OtchetListGrid.aspx?NumCode=2320901&amp;PassParam=11092207000000','_blank','width=600,%20height=800,%20resizable=no,%20scrollbars=yes'))" TargetMode="External"/><Relationship Id="rId95" Type="http://schemas.openxmlformats.org/officeDocument/2006/relationships/hyperlink" Target="javascript:void(window.open('OtchetListGrid.aspx?NumCode=2320901&amp;PassParam=11092217000000','_blank','width=600,%20height=800,%20resizable=no,%20scrollbars=yes'))" TargetMode="External"/><Relationship Id="rId160" Type="http://schemas.openxmlformats.org/officeDocument/2006/relationships/hyperlink" Target="javascript:void(window.open('OtchetListGrid.aspx?NumCode=2321301&amp;PassParam=11092205000000','_blank','width=600,%20height=800,%20resizable=no,%20scrollbars=yes'))" TargetMode="External"/><Relationship Id="rId181" Type="http://schemas.openxmlformats.org/officeDocument/2006/relationships/hyperlink" Target="javascript:void(window.open('OtchetListGrid.aspx?NumCode=2320101&amp;PassParam=11092231000000','_blank','width=600,%20height=800,%20resizable=no,%20scrollbars=yes'))" TargetMode="External"/><Relationship Id="rId216" Type="http://schemas.openxmlformats.org/officeDocument/2006/relationships/hyperlink" Target="javascript:void(window.open('OtchetListGrid.aspx?NumCode=2322501&amp;PassParam=11092224000000','_blank','width=600,%20height=800,%20resizable=no,%20scrollbars=yes'))" TargetMode="External"/><Relationship Id="rId237" Type="http://schemas.openxmlformats.org/officeDocument/2006/relationships/hyperlink" Target="javascript:void(window.open('OtchetListGrid.aspx?NumCode=2320501&amp;PassParam=11092225000000','_blank','width=600,%20height=800,%20resizable=no,%20scrollbars=yes'))" TargetMode="External"/><Relationship Id="rId258" Type="http://schemas.openxmlformats.org/officeDocument/2006/relationships/hyperlink" Target="javascript:void(window.open('OtchetListGrid.aspx?NumCode=2321001&amp;PassParam=11092227000000','_blank','width=600,%20height=800,%20resizable=no,%20scrollbars=yes'))" TargetMode="External"/><Relationship Id="rId22" Type="http://schemas.openxmlformats.org/officeDocument/2006/relationships/hyperlink" Target="javascript:void(window.open('OtchetListGrid.aspx?NumCode=2320601&amp;PassParam=11092209000000','_blank','width=600,%20height=800,%20resizable=no,%20scrollbars=yes'))" TargetMode="External"/><Relationship Id="rId43" Type="http://schemas.openxmlformats.org/officeDocument/2006/relationships/hyperlink" Target="javascript:void(window.open('OtchetListGrid.aspx?NumCode=2321301&amp;PassParam=11092211000000','_blank','width=600,%20height=800,%20resizable=no,%20scrollbars=yes'))" TargetMode="External"/><Relationship Id="rId64" Type="http://schemas.openxmlformats.org/officeDocument/2006/relationships/hyperlink" Target="javascript:void(window.open('OtchetListGrid.aspx?NumCode=2320101&amp;PassParam=11092214000000','_blank','width=600,%20height=800,%20resizable=no,%20scrollbars=yes'))" TargetMode="External"/><Relationship Id="rId118" Type="http://schemas.openxmlformats.org/officeDocument/2006/relationships/hyperlink" Target="javascript:void(window.open('OtchetListGrid.aspx?NumCode=2320101&amp;PassParam=11092230000000','_blank','width=600,%20height=800,%20resizable=no,%20scrollbars=yes'))" TargetMode="External"/><Relationship Id="rId139" Type="http://schemas.openxmlformats.org/officeDocument/2006/relationships/hyperlink" Target="javascript:void(window.open('OtchetListGrid.aspx?NumCode=2320601&amp;PassParam=11092202000000','_blank','width=600,%20height=800,%20resizable=no,%20scrollbars=yes'))" TargetMode="External"/><Relationship Id="rId85" Type="http://schemas.openxmlformats.org/officeDocument/2006/relationships/hyperlink" Target="javascript:void(window.open('OtchetListGrid.aspx?NumCode=2320601&amp;PassParam=11092216000000','_blank','width=600,%20height=800,%20resizable=no,%20scrollbars=yes'))" TargetMode="External"/><Relationship Id="rId150" Type="http://schemas.openxmlformats.org/officeDocument/2006/relationships/hyperlink" Target="javascript:void(window.open('OtchetListGrid.aspx?NumCode=2321001&amp;PassParam=11092203000000','_blank','width=600,%20height=800,%20resizable=no,%20scrollbars=yes'))" TargetMode="External"/><Relationship Id="rId171" Type="http://schemas.openxmlformats.org/officeDocument/2006/relationships/hyperlink" Target="javascript:void(window.open('OtchetListGrid.aspx?NumCode=2322501&amp;PassParam=11092206000000','_blank','width=600,%20height=800,%20resizable=no,%20scrollbars=yes'))" TargetMode="External"/><Relationship Id="rId192" Type="http://schemas.openxmlformats.org/officeDocument/2006/relationships/hyperlink" Target="javascript:void(window.open('OtchetListGrid.aspx?NumCode=2320501&amp;PassParam=11092222000000','_blank','width=600,%20height=800,%20resizable=no,%20scrollbars=yes'))" TargetMode="External"/><Relationship Id="rId206" Type="http://schemas.openxmlformats.org/officeDocument/2006/relationships/hyperlink" Target="javascript:void(window.open('OtchetListGrid.aspx?NumCode=2321401&amp;PassParam=11092223000000','_blank','width=600,%20height=800,%20resizable=no,%20scrollbars=yes'))" TargetMode="External"/><Relationship Id="rId227" Type="http://schemas.openxmlformats.org/officeDocument/2006/relationships/hyperlink" Target="javascript:void(window.open('OtchetListGrid.aspx?NumCode=2320201&amp;PassParam=11092221000000','_blank','width=600,%20height=800,%20resizable=no,%20scrollbars=yes'))" TargetMode="External"/><Relationship Id="rId248" Type="http://schemas.openxmlformats.org/officeDocument/2006/relationships/hyperlink" Target="javascript:void(window.open('OtchetListGrid.aspx?NumCode=2320901&amp;PassParam=11092226000000','_blank','width=600,%20height=800,%20resizable=no,%20scrollbars=yes'))" TargetMode="External"/><Relationship Id="rId269" Type="http://schemas.openxmlformats.org/officeDocument/2006/relationships/hyperlink" Target="javascript:void(window.open('OtchetListGrid.aspx?NumCode=2321401&amp;PassParam=11092228000000','_blank','width=600,%20height=800,%20resizable=no,%20scrollbars=yes'))" TargetMode="External"/><Relationship Id="rId12" Type="http://schemas.openxmlformats.org/officeDocument/2006/relationships/hyperlink" Target="javascript:void(window.open('OtchetListGrid.aspx?NumCode=2320501&amp;PassParam=11092208000000','_blank','width=600,%20height=800,%20resizable=no,%20scrollbars=yes'))" TargetMode="External"/><Relationship Id="rId33" Type="http://schemas.openxmlformats.org/officeDocument/2006/relationships/hyperlink" Target="javascript:void(window.open('OtchetListGrid.aspx?NumCode=2321001&amp;PassParam=11092210000000','_blank','width=600,%20height=800,%20resizable=no,%20scrollbars=yes'))" TargetMode="External"/><Relationship Id="rId108" Type="http://schemas.openxmlformats.org/officeDocument/2006/relationships/hyperlink" Target="javascript:void(window.open('OtchetListGrid.aspx?NumCode=2322501&amp;PassParam=11092218000000','_blank','width=600,%20height=800,%20resizable=no,%20scrollbars=yes'))" TargetMode="External"/><Relationship Id="rId129" Type="http://schemas.openxmlformats.org/officeDocument/2006/relationships/hyperlink" Target="javascript:void(window.open('OtchetListGrid.aspx?NumCode=2320501&amp;PassParam=11092201000000','_blank','width=600,%20height=800,%20resizable=no,%20scrollbars=yes'))" TargetMode="External"/><Relationship Id="rId54" Type="http://schemas.openxmlformats.org/officeDocument/2006/relationships/hyperlink" Target="javascript:void(window.open('OtchetListGrid.aspx?NumCode=2322501&amp;PassParam=11092212000000','_blank','width=600,%20height=800,%20resizable=no,%20scrollbars=yes'))" TargetMode="External"/><Relationship Id="rId75" Type="http://schemas.openxmlformats.org/officeDocument/2006/relationships/hyperlink" Target="javascript:void(window.open('OtchetListGrid.aspx?NumCode=2320501&amp;PassParam=11092215000000','_blank','width=600,%20height=800,%20resizable=no,%20scrollbars=yes'))" TargetMode="External"/><Relationship Id="rId96" Type="http://schemas.openxmlformats.org/officeDocument/2006/relationships/hyperlink" Target="javascript:void(window.open('OtchetListGrid.aspx?NumCode=2321001&amp;PassParam=11092217000000','_blank','width=600,%20height=800,%20resizable=no,%20scrollbars=yes'))" TargetMode="External"/><Relationship Id="rId140" Type="http://schemas.openxmlformats.org/officeDocument/2006/relationships/hyperlink" Target="javascript:void(window.open('OtchetListGrid.aspx?NumCode=2320901&amp;PassParam=11092202000000','_blank','width=600,%20height=800,%20resizable=no,%20scrollbars=yes'))" TargetMode="External"/><Relationship Id="rId161" Type="http://schemas.openxmlformats.org/officeDocument/2006/relationships/hyperlink" Target="javascript:void(window.open('OtchetListGrid.aspx?NumCode=2321401&amp;PassParam=11092205000000','_blank','width=600,%20height=800,%20resizable=no,%20scrollbars=yes'))" TargetMode="External"/><Relationship Id="rId182" Type="http://schemas.openxmlformats.org/officeDocument/2006/relationships/hyperlink" Target="javascript:void(window.open('OtchetListGrid.aspx?NumCode=2320201&amp;PassParam=11092231000000','_blank','width=600,%20height=800,%20resizable=no,%20scrollbars=yes'))" TargetMode="External"/><Relationship Id="rId217" Type="http://schemas.openxmlformats.org/officeDocument/2006/relationships/hyperlink" Target="javascript:void(window.open('OtchetListGrid.aspx?NumCode=2320101&amp;PassParam=11092220000000','_blank','width=600,%20height=800,%20resizable=no,%20scrollbars=yes'))" TargetMode="External"/><Relationship Id="rId6" Type="http://schemas.openxmlformats.org/officeDocument/2006/relationships/hyperlink" Target="javascript:void(window.open('OtchetListGrid.aspx?NumCode=2321001&amp;PassParam=11092207000000','_blank','width=600,%20height=800,%20resizable=no,%20scrollbars=yes'))" TargetMode="External"/><Relationship Id="rId238" Type="http://schemas.openxmlformats.org/officeDocument/2006/relationships/hyperlink" Target="javascript:void(window.open('OtchetListGrid.aspx?NumCode=2320601&amp;PassParam=11092225000000','_blank','width=600,%20height=800,%20resizable=no,%20scrollbars=yes'))" TargetMode="External"/><Relationship Id="rId259" Type="http://schemas.openxmlformats.org/officeDocument/2006/relationships/hyperlink" Target="javascript:void(window.open('OtchetListGrid.aspx?NumCode=2321301&amp;PassParam=11092227000000','_blank','width=600,%20height=800,%20resizable=no,%20scrollbars=yes'))" TargetMode="External"/><Relationship Id="rId23" Type="http://schemas.openxmlformats.org/officeDocument/2006/relationships/hyperlink" Target="javascript:void(window.open('OtchetListGrid.aspx?NumCode=2320901&amp;PassParam=11092209000000','_blank','width=600,%20height=800,%20resizable=no,%20scrollbars=yes'))" TargetMode="External"/><Relationship Id="rId119" Type="http://schemas.openxmlformats.org/officeDocument/2006/relationships/hyperlink" Target="javascript:void(window.open('OtchetListGrid.aspx?NumCode=2320201&amp;PassParam=11092230000000','_blank','width=600,%20height=800,%20resizable=no,%20scrollbars=yes'))" TargetMode="External"/><Relationship Id="rId270" Type="http://schemas.openxmlformats.org/officeDocument/2006/relationships/hyperlink" Target="javascript:void(window.open('OtchetListGrid.aspx?NumCode=2322501&amp;PassParam=11092228000000','_blank','width=600,%20height=800,%20resizable=no,%20scrollbars=yes'))" TargetMode="External"/><Relationship Id="rId44" Type="http://schemas.openxmlformats.org/officeDocument/2006/relationships/hyperlink" Target="javascript:void(window.open('OtchetListGrid.aspx?NumCode=2321401&amp;PassParam=11092211000000','_blank','width=600,%20height=800,%20resizable=no,%20scrollbars=yes'))" TargetMode="External"/><Relationship Id="rId65" Type="http://schemas.openxmlformats.org/officeDocument/2006/relationships/hyperlink" Target="javascript:void(window.open('OtchetListGrid.aspx?NumCode=2320201&amp;PassParam=11092214000000','_blank','width=600,%20height=800,%20resizable=no,%20scrollbars=yes'))" TargetMode="External"/><Relationship Id="rId86" Type="http://schemas.openxmlformats.org/officeDocument/2006/relationships/hyperlink" Target="javascript:void(window.open('OtchetListGrid.aspx?NumCode=2320901&amp;PassParam=11092216000000','_blank','width=600,%20height=800,%20resizable=no,%20scrollbars=yes'))" TargetMode="External"/><Relationship Id="rId130" Type="http://schemas.openxmlformats.org/officeDocument/2006/relationships/hyperlink" Target="javascript:void(window.open('OtchetListGrid.aspx?NumCode=2320601&amp;PassParam=11092201000000','_blank','width=600,%20height=800,%20resizable=no,%20scrollbars=yes'))" TargetMode="External"/><Relationship Id="rId151" Type="http://schemas.openxmlformats.org/officeDocument/2006/relationships/hyperlink" Target="javascript:void(window.open('OtchetListGrid.aspx?NumCode=2321301&amp;PassParam=11092203000000','_blank','width=600,%20height=800,%20resizable=no,%20scrollbars=yes'))" TargetMode="External"/><Relationship Id="rId172" Type="http://schemas.openxmlformats.org/officeDocument/2006/relationships/hyperlink" Target="javascript:void(window.open('OtchetListGrid.aspx?NumCode=2320101&amp;PassParam=11092229000000','_blank','width=600,%20height=800,%20resizable=no,%20scrollbars=yes'))" TargetMode="External"/><Relationship Id="rId193" Type="http://schemas.openxmlformats.org/officeDocument/2006/relationships/hyperlink" Target="javascript:void(window.open('OtchetListGrid.aspx?NumCode=2320601&amp;PassParam=11092222000000','_blank','width=600,%20height=800,%20resizable=no,%20scrollbars=yes'))" TargetMode="External"/><Relationship Id="rId207" Type="http://schemas.openxmlformats.org/officeDocument/2006/relationships/hyperlink" Target="javascript:void(window.open('OtchetListGrid.aspx?NumCode=2322501&amp;PassParam=11092223000000','_blank','width=600,%20height=800,%20resizable=no,%20scrollbars=yes'))" TargetMode="External"/><Relationship Id="rId228" Type="http://schemas.openxmlformats.org/officeDocument/2006/relationships/hyperlink" Target="javascript:void(window.open('OtchetListGrid.aspx?NumCode=2320501&amp;PassParam=11092221000000','_blank','width=600,%20height=800,%20resizable=no,%20scrollbars=yes'))" TargetMode="External"/><Relationship Id="rId249" Type="http://schemas.openxmlformats.org/officeDocument/2006/relationships/hyperlink" Target="javascript:void(window.open('OtchetListGrid.aspx?NumCode=2321001&amp;PassParam=11092226000000','_blank','width=600,%20height=800,%20resizable=no,%20scrollbars=yes'))" TargetMode="External"/><Relationship Id="rId13" Type="http://schemas.openxmlformats.org/officeDocument/2006/relationships/hyperlink" Target="javascript:void(window.open('OtchetListGrid.aspx?NumCode=2320601&amp;PassParam=11092208000000','_blank','width=600,%20height=800,%20resizable=no,%20scrollbars=yes'))" TargetMode="External"/><Relationship Id="rId109" Type="http://schemas.openxmlformats.org/officeDocument/2006/relationships/hyperlink" Target="javascript:void(window.open('OtchetListGrid.aspx?NumCode=2320101&amp;PassParam=11092219000000','_blank','width=600,%20height=800,%20resizable=no,%20scrollbars=yes'))" TargetMode="External"/><Relationship Id="rId260" Type="http://schemas.openxmlformats.org/officeDocument/2006/relationships/hyperlink" Target="javascript:void(window.open('OtchetListGrid.aspx?NumCode=2321401&amp;PassParam=11092227000000','_blank','width=600,%20height=800,%20resizable=no,%20scrollbars=yes'))" TargetMode="External"/><Relationship Id="rId34" Type="http://schemas.openxmlformats.org/officeDocument/2006/relationships/hyperlink" Target="javascript:void(window.open('OtchetListGrid.aspx?NumCode=2321301&amp;PassParam=11092210000000','_blank','width=600,%20height=800,%20resizable=no,%20scrollbars=yes'))" TargetMode="External"/><Relationship Id="rId55" Type="http://schemas.openxmlformats.org/officeDocument/2006/relationships/hyperlink" Target="javascript:void(window.open('OtchetListGrid.aspx?NumCode=2320101&amp;PassParam=11092213000000','_blank','width=600,%20height=800,%20resizable=no,%20scrollbars=yes'))" TargetMode="External"/><Relationship Id="rId76" Type="http://schemas.openxmlformats.org/officeDocument/2006/relationships/hyperlink" Target="javascript:void(window.open('OtchetListGrid.aspx?NumCode=2320601&amp;PassParam=11092215000000','_blank','width=600,%20height=800,%20resizable=no,%20scrollbars=yes'))" TargetMode="External"/><Relationship Id="rId97" Type="http://schemas.openxmlformats.org/officeDocument/2006/relationships/hyperlink" Target="javascript:void(window.open('OtchetListGrid.aspx?NumCode=2321301&amp;PassParam=11092217000000','_blank','width=600,%20height=800,%20resizable=no,%20scrollbars=yes'))" TargetMode="External"/><Relationship Id="rId120" Type="http://schemas.openxmlformats.org/officeDocument/2006/relationships/hyperlink" Target="javascript:void(window.open('OtchetListGrid.aspx?NumCode=2320501&amp;PassParam=11092230000000','_blank','width=600,%20height=800,%20resizable=no,%20scrollbars=yes'))" TargetMode="External"/><Relationship Id="rId141" Type="http://schemas.openxmlformats.org/officeDocument/2006/relationships/hyperlink" Target="javascript:void(window.open('OtchetListGrid.aspx?NumCode=2321001&amp;PassParam=11092202000000','_blank','width=600,%20height=800,%20resizable=no,%20scrollbars=yes'))" TargetMode="External"/><Relationship Id="rId7" Type="http://schemas.openxmlformats.org/officeDocument/2006/relationships/hyperlink" Target="javascript:void(window.open('OtchetListGrid.aspx?NumCode=2321301&amp;PassParam=11092207000000','_blank','width=600,%20height=800,%20resizable=no,%20scrollbars=yes'))" TargetMode="External"/><Relationship Id="rId162" Type="http://schemas.openxmlformats.org/officeDocument/2006/relationships/hyperlink" Target="javascript:void(window.open('OtchetListGrid.aspx?NumCode=2322501&amp;PassParam=11092205000000','_blank','width=600,%20height=800,%20resizable=no,%20scrollbars=yes'))" TargetMode="External"/><Relationship Id="rId183" Type="http://schemas.openxmlformats.org/officeDocument/2006/relationships/hyperlink" Target="javascript:void(window.open('OtchetListGrid.aspx?NumCode=2320501&amp;PassParam=11092231000000','_blank','width=600,%20height=800,%20resizable=no,%20scrollbars=yes'))" TargetMode="External"/><Relationship Id="rId218" Type="http://schemas.openxmlformats.org/officeDocument/2006/relationships/hyperlink" Target="javascript:void(window.open('OtchetListGrid.aspx?NumCode=2320201&amp;PassParam=11092220000000','_blank','width=600,%20height=800,%20resizable=no,%20scrollbars=yes'))" TargetMode="External"/><Relationship Id="rId239" Type="http://schemas.openxmlformats.org/officeDocument/2006/relationships/hyperlink" Target="javascript:void(window.open('OtchetListGrid.aspx?NumCode=2320901&amp;PassParam=11092225000000','_blank','width=600,%20height=800,%20resizable=no,%20scrollbars=yes'))" TargetMode="External"/><Relationship Id="rId250" Type="http://schemas.openxmlformats.org/officeDocument/2006/relationships/hyperlink" Target="javascript:void(window.open('OtchetListGrid.aspx?NumCode=2321301&amp;PassParam=11092226000000','_blank','width=600,%20height=800,%20resizable=no,%20scrollbars=yes'))" TargetMode="External"/><Relationship Id="rId271" Type="http://schemas.openxmlformats.org/officeDocument/2006/relationships/printerSettings" Target="../printerSettings/printerSettings8.bin"/><Relationship Id="rId24" Type="http://schemas.openxmlformats.org/officeDocument/2006/relationships/hyperlink" Target="javascript:void(window.open('OtchetListGrid.aspx?NumCode=2321001&amp;PassParam=11092209000000','_blank','width=600,%20height=800,%20resizable=no,%20scrollbars=yes'))" TargetMode="External"/><Relationship Id="rId45" Type="http://schemas.openxmlformats.org/officeDocument/2006/relationships/hyperlink" Target="javascript:void(window.open('OtchetListGrid.aspx?NumCode=2322501&amp;PassParam=11092211000000','_blank','width=600,%20height=800,%20resizable=no,%20scrollbars=yes'))" TargetMode="External"/><Relationship Id="rId66" Type="http://schemas.openxmlformats.org/officeDocument/2006/relationships/hyperlink" Target="javascript:void(window.open('OtchetListGrid.aspx?NumCode=2320501&amp;PassParam=11092214000000','_blank','width=600,%20height=800,%20resizable=no,%20scrollbars=yes'))" TargetMode="External"/><Relationship Id="rId87" Type="http://schemas.openxmlformats.org/officeDocument/2006/relationships/hyperlink" Target="javascript:void(window.open('OtchetListGrid.aspx?NumCode=2321001&amp;PassParam=11092216000000','_blank','width=600,%20height=800,%20resizable=no,%20scrollbars=yes'))" TargetMode="External"/><Relationship Id="rId110" Type="http://schemas.openxmlformats.org/officeDocument/2006/relationships/hyperlink" Target="javascript:void(window.open('OtchetListGrid.aspx?NumCode=2320201&amp;PassParam=11092219000000','_blank','width=600,%20height=800,%20resizable=no,%20scrollbars=yes'))" TargetMode="External"/><Relationship Id="rId131" Type="http://schemas.openxmlformats.org/officeDocument/2006/relationships/hyperlink" Target="javascript:void(window.open('OtchetListGrid.aspx?NumCode=2320901&amp;PassParam=11092201000000','_blank','width=600,%20height=800,%20resizable=no,%20scrollbars=yes'))" TargetMode="External"/><Relationship Id="rId152" Type="http://schemas.openxmlformats.org/officeDocument/2006/relationships/hyperlink" Target="javascript:void(window.open('OtchetListGrid.aspx?NumCode=2321401&amp;PassParam=11092203000000','_blank','width=600,%20height=800,%20resizable=no,%20scrollbars=yes'))" TargetMode="External"/><Relationship Id="rId173" Type="http://schemas.openxmlformats.org/officeDocument/2006/relationships/hyperlink" Target="javascript:void(window.open('OtchetListGrid.aspx?NumCode=2320201&amp;PassParam=11092229000000','_blank','width=600,%20height=800,%20resizable=no,%20scrollbars=yes'))" TargetMode="External"/><Relationship Id="rId194" Type="http://schemas.openxmlformats.org/officeDocument/2006/relationships/hyperlink" Target="javascript:void(window.open('OtchetListGrid.aspx?NumCode=2320901&amp;PassParam=11092222000000','_blank','width=600,%20height=800,%20resizable=no,%20scrollbars=yes'))" TargetMode="External"/><Relationship Id="rId208" Type="http://schemas.openxmlformats.org/officeDocument/2006/relationships/hyperlink" Target="javascript:void(window.open('OtchetListGrid.aspx?NumCode=2320101&amp;PassParam=11092224000000','_blank','width=600,%20height=800,%20resizable=no,%20scrollbars=yes'))" TargetMode="External"/><Relationship Id="rId229" Type="http://schemas.openxmlformats.org/officeDocument/2006/relationships/hyperlink" Target="javascript:void(window.open('OtchetListGrid.aspx?NumCode=2320601&amp;PassParam=11092221000000','_blank','width=600,%20height=800,%20resizable=no,%20scrollbars=yes'))" TargetMode="External"/><Relationship Id="rId240" Type="http://schemas.openxmlformats.org/officeDocument/2006/relationships/hyperlink" Target="javascript:void(window.open('OtchetListGrid.aspx?NumCode=2321001&amp;PassParam=11092225000000','_blank','width=600,%20height=800,%20resizable=no,%20scrollbars=yes'))" TargetMode="External"/><Relationship Id="rId261" Type="http://schemas.openxmlformats.org/officeDocument/2006/relationships/hyperlink" Target="javascript:void(window.open('OtchetListGrid.aspx?NumCode=2322501&amp;PassParam=11092227000000','_blank','width=600,%20height=800,%20resizable=no,%20scrollbars=yes'))" TargetMode="External"/><Relationship Id="rId14" Type="http://schemas.openxmlformats.org/officeDocument/2006/relationships/hyperlink" Target="javascript:void(window.open('OtchetListGrid.aspx?NumCode=2320901&amp;PassParam=11092208000000','_blank','width=600,%20height=800,%20resizable=no,%20scrollbars=yes'))" TargetMode="External"/><Relationship Id="rId35" Type="http://schemas.openxmlformats.org/officeDocument/2006/relationships/hyperlink" Target="javascript:void(window.open('OtchetListGrid.aspx?NumCode=2321401&amp;PassParam=11092210000000','_blank','width=600,%20height=800,%20resizable=no,%20scrollbars=yes'))" TargetMode="External"/><Relationship Id="rId56" Type="http://schemas.openxmlformats.org/officeDocument/2006/relationships/hyperlink" Target="javascript:void(window.open('OtchetListGrid.aspx?NumCode=2320201&amp;PassParam=11092213000000','_blank','width=600,%20height=800,%20resizable=no,%20scrollbars=yes'))" TargetMode="External"/><Relationship Id="rId77" Type="http://schemas.openxmlformats.org/officeDocument/2006/relationships/hyperlink" Target="javascript:void(window.open('OtchetListGrid.aspx?NumCode=2320901&amp;PassParam=11092215000000','_blank','width=600,%20height=800,%20resizable=no,%20scrollbars=yes'))" TargetMode="External"/><Relationship Id="rId100" Type="http://schemas.openxmlformats.org/officeDocument/2006/relationships/hyperlink" Target="javascript:void(window.open('OtchetListGrid.aspx?NumCode=2320101&amp;PassParam=11092218000000','_blank','width=600,%20height=800,%20resizable=no,%20scrollbars=yes'))" TargetMode="External"/><Relationship Id="rId8" Type="http://schemas.openxmlformats.org/officeDocument/2006/relationships/hyperlink" Target="javascript:void(window.open('OtchetListGrid.aspx?NumCode=2321401&amp;PassParam=11092207000000','_blank','width=600,%20height=800,%20resizable=no,%20scrollbars=yes'))" TargetMode="External"/><Relationship Id="rId98" Type="http://schemas.openxmlformats.org/officeDocument/2006/relationships/hyperlink" Target="javascript:void(window.open('OtchetListGrid.aspx?NumCode=2321401&amp;PassParam=11092217000000','_blank','width=600,%20height=800,%20resizable=no,%20scrollbars=yes'))" TargetMode="External"/><Relationship Id="rId121" Type="http://schemas.openxmlformats.org/officeDocument/2006/relationships/hyperlink" Target="javascript:void(window.open('OtchetListGrid.aspx?NumCode=2320601&amp;PassParam=11092230000000','_blank','width=600,%20height=800,%20resizable=no,%20scrollbars=yes'))" TargetMode="External"/><Relationship Id="rId142" Type="http://schemas.openxmlformats.org/officeDocument/2006/relationships/hyperlink" Target="javascript:void(window.open('OtchetListGrid.aspx?NumCode=2321301&amp;PassParam=11092202000000','_blank','width=600,%20height=800,%20resizable=no,%20scrollbars=yes'))" TargetMode="External"/><Relationship Id="rId163" Type="http://schemas.openxmlformats.org/officeDocument/2006/relationships/hyperlink" Target="javascript:void(window.open('OtchetListGrid.aspx?NumCode=2320101&amp;PassParam=11092206000000','_blank','width=600,%20height=800,%20resizable=no,%20scrollbars=yes'))" TargetMode="External"/><Relationship Id="rId184" Type="http://schemas.openxmlformats.org/officeDocument/2006/relationships/hyperlink" Target="javascript:void(window.open('OtchetListGrid.aspx?NumCode=2320601&amp;PassParam=11092231000000','_blank','width=600,%20height=800,%20resizable=no,%20scrollbars=yes'))" TargetMode="External"/><Relationship Id="rId219" Type="http://schemas.openxmlformats.org/officeDocument/2006/relationships/hyperlink" Target="javascript:void(window.open('OtchetListGrid.aspx?NumCode=2320501&amp;PassParam=11092220000000','_blank','width=600,%20height=800,%20resizable=no,%20scrollbars=yes'))" TargetMode="External"/><Relationship Id="rId230" Type="http://schemas.openxmlformats.org/officeDocument/2006/relationships/hyperlink" Target="javascript:void(window.open('OtchetListGrid.aspx?NumCode=2320901&amp;PassParam=11092221000000','_blank','width=600,%20height=800,%20resizable=no,%20scrollbars=yes'))" TargetMode="External"/><Relationship Id="rId251" Type="http://schemas.openxmlformats.org/officeDocument/2006/relationships/hyperlink" Target="javascript:void(window.open('OtchetListGrid.aspx?NumCode=2321401&amp;PassParam=11092226000000','_blank','width=600,%20height=800,%20resizable=no,%20scrollbars=yes'))" TargetMode="External"/><Relationship Id="rId25" Type="http://schemas.openxmlformats.org/officeDocument/2006/relationships/hyperlink" Target="javascript:void(window.open('OtchetListGrid.aspx?NumCode=2321301&amp;PassParam=11092209000000','_blank','width=600,%20height=800,%20resizable=no,%20scrollbars=yes'))" TargetMode="External"/><Relationship Id="rId46" Type="http://schemas.openxmlformats.org/officeDocument/2006/relationships/hyperlink" Target="javascript:void(window.open('OtchetListGrid.aspx?NumCode=2320101&amp;PassParam=11092212000000','_blank','width=600,%20height=800,%20resizable=no,%20scrollbars=yes'))" TargetMode="External"/><Relationship Id="rId67" Type="http://schemas.openxmlformats.org/officeDocument/2006/relationships/hyperlink" Target="javascript:void(window.open('OtchetListGrid.aspx?NumCode=2320601&amp;PassParam=11092214000000','_blank','width=600,%20height=800,%20resizable=no,%20scrollbars=yes'))" TargetMode="External"/><Relationship Id="rId88" Type="http://schemas.openxmlformats.org/officeDocument/2006/relationships/hyperlink" Target="javascript:void(window.open('OtchetListGrid.aspx?NumCode=2321301&amp;PassParam=11092216000000','_blank','width=600,%20height=800,%20resizable=no,%20scrollbars=yes'))" TargetMode="External"/><Relationship Id="rId111" Type="http://schemas.openxmlformats.org/officeDocument/2006/relationships/hyperlink" Target="javascript:void(window.open('OtchetListGrid.aspx?NumCode=2320501&amp;PassParam=11092219000000','_blank','width=600,%20height=800,%20resizable=no,%20scrollbars=yes'))" TargetMode="External"/><Relationship Id="rId132" Type="http://schemas.openxmlformats.org/officeDocument/2006/relationships/hyperlink" Target="javascript:void(window.open('OtchetListGrid.aspx?NumCode=2321001&amp;PassParam=11092201000000','_blank','width=600,%20height=800,%20resizable=no,%20scrollbars=yes'))" TargetMode="External"/><Relationship Id="rId153" Type="http://schemas.openxmlformats.org/officeDocument/2006/relationships/hyperlink" Target="javascript:void(window.open('OtchetListGrid.aspx?NumCode=2322501&amp;PassParam=11092203000000','_blank','width=600,%20height=800,%20resizable=no,%20scrollbars=yes'))" TargetMode="External"/><Relationship Id="rId174" Type="http://schemas.openxmlformats.org/officeDocument/2006/relationships/hyperlink" Target="javascript:void(window.open('OtchetListGrid.aspx?NumCode=2320501&amp;PassParam=11092229000000','_blank','width=600,%20height=800,%20resizable=no,%20scrollbars=yes'))" TargetMode="External"/><Relationship Id="rId195" Type="http://schemas.openxmlformats.org/officeDocument/2006/relationships/hyperlink" Target="javascript:void(window.open('OtchetListGrid.aspx?NumCode=2321001&amp;PassParam=11092222000000','_blank','width=600,%20height=800,%20resizable=no,%20scrollbars=yes'))" TargetMode="External"/><Relationship Id="rId209" Type="http://schemas.openxmlformats.org/officeDocument/2006/relationships/hyperlink" Target="javascript:void(window.open('OtchetListGrid.aspx?NumCode=2320201&amp;PassParam=11092224000000','_blank','width=600,%20height=800,%20resizable=no,%20scrollbars=yes'))" TargetMode="External"/><Relationship Id="rId220" Type="http://schemas.openxmlformats.org/officeDocument/2006/relationships/hyperlink" Target="javascript:void(window.open('OtchetListGrid.aspx?NumCode=2320601&amp;PassParam=11092220000000','_blank','width=600,%20height=800,%20resizable=no,%20scrollbars=yes'))" TargetMode="External"/><Relationship Id="rId241" Type="http://schemas.openxmlformats.org/officeDocument/2006/relationships/hyperlink" Target="javascript:void(window.open('OtchetListGrid.aspx?NumCode=2321301&amp;PassParam=11092225000000','_blank','width=600,%20height=800,%20resizable=no,%20scrollbars=yes'))" TargetMode="External"/><Relationship Id="rId15" Type="http://schemas.openxmlformats.org/officeDocument/2006/relationships/hyperlink" Target="javascript:void(window.open('OtchetListGrid.aspx?NumCode=2321001&amp;PassParam=11092208000000','_blank','width=600,%20height=800,%20resizable=no,%20scrollbars=yes'))" TargetMode="External"/><Relationship Id="rId36" Type="http://schemas.openxmlformats.org/officeDocument/2006/relationships/hyperlink" Target="javascript:void(window.open('OtchetListGrid.aspx?NumCode=2322501&amp;PassParam=11092210000000','_blank','width=600,%20height=800,%20resizable=no,%20scrollbars=yes'))" TargetMode="External"/><Relationship Id="rId57" Type="http://schemas.openxmlformats.org/officeDocument/2006/relationships/hyperlink" Target="javascript:void(window.open('OtchetListGrid.aspx?NumCode=2320501&amp;PassParam=11092213000000','_blank','width=600,%20height=800,%20resizable=no,%20scrollbars=yes'))" TargetMode="External"/><Relationship Id="rId262" Type="http://schemas.openxmlformats.org/officeDocument/2006/relationships/hyperlink" Target="javascript:void(window.open('OtchetListGrid.aspx?NumCode=2320101&amp;PassParam=11092228000000','_blank','width=600,%20height=800,%20resizable=no,%20scrollbars=yes'))" TargetMode="External"/><Relationship Id="rId78" Type="http://schemas.openxmlformats.org/officeDocument/2006/relationships/hyperlink" Target="javascript:void(window.open('OtchetListGrid.aspx?NumCode=2321001&amp;PassParam=11092215000000','_blank','width=600,%20height=800,%20resizable=no,%20scrollbars=yes'))" TargetMode="External"/><Relationship Id="rId99" Type="http://schemas.openxmlformats.org/officeDocument/2006/relationships/hyperlink" Target="javascript:void(window.open('OtchetListGrid.aspx?NumCode=2322501&amp;PassParam=11092217000000','_blank','width=600,%20height=800,%20resizable=no,%20scrollbars=yes'))" TargetMode="External"/><Relationship Id="rId101" Type="http://schemas.openxmlformats.org/officeDocument/2006/relationships/hyperlink" Target="javascript:void(window.open('OtchetListGrid.aspx?NumCode=2320201&amp;PassParam=11092218000000','_blank','width=600,%20height=800,%20resizable=no,%20scrollbars=yes'))" TargetMode="External"/><Relationship Id="rId122" Type="http://schemas.openxmlformats.org/officeDocument/2006/relationships/hyperlink" Target="javascript:void(window.open('OtchetListGrid.aspx?NumCode=2320901&amp;PassParam=11092230000000','_blank','width=600,%20height=800,%20resizable=no,%20scrollbars=yes'))" TargetMode="External"/><Relationship Id="rId143" Type="http://schemas.openxmlformats.org/officeDocument/2006/relationships/hyperlink" Target="javascript:void(window.open('OtchetListGrid.aspx?NumCode=2321401&amp;PassParam=11092202000000','_blank','width=600,%20height=800,%20resizable=no,%20scrollbars=yes'))" TargetMode="External"/><Relationship Id="rId164" Type="http://schemas.openxmlformats.org/officeDocument/2006/relationships/hyperlink" Target="javascript:void(window.open('OtchetListGrid.aspx?NumCode=2320201&amp;PassParam=11092206000000','_blank','width=600,%20height=800,%20resizable=no,%20scrollbars=yes'))" TargetMode="External"/><Relationship Id="rId185" Type="http://schemas.openxmlformats.org/officeDocument/2006/relationships/hyperlink" Target="javascript:void(window.open('OtchetListGrid.aspx?NumCode=2320901&amp;PassParam=11092231000000','_blank','width=600,%20height=800,%20resizable=no,%20scrollbars=yes'))" TargetMode="External"/><Relationship Id="rId9" Type="http://schemas.openxmlformats.org/officeDocument/2006/relationships/hyperlink" Target="javascript:void(window.open('OtchetListGrid.aspx?NumCode=2322501&amp;PassParam=11092207000000','_blank','width=600,%20height=800,%20resizable=no,%20scrollbars=yes'))" TargetMode="External"/><Relationship Id="rId210" Type="http://schemas.openxmlformats.org/officeDocument/2006/relationships/hyperlink" Target="javascript:void(window.open('OtchetListGrid.aspx?NumCode=2320501&amp;PassParam=11092224000000','_blank','width=600,%20height=800,%20resizable=no,%20scrollbars=yes'))" TargetMode="External"/><Relationship Id="rId26" Type="http://schemas.openxmlformats.org/officeDocument/2006/relationships/hyperlink" Target="javascript:void(window.open('OtchetListGrid.aspx?NumCode=2321401&amp;PassParam=11092209000000','_blank','width=600,%20height=800,%20resizable=no,%20scrollbars=yes'))" TargetMode="External"/><Relationship Id="rId231" Type="http://schemas.openxmlformats.org/officeDocument/2006/relationships/hyperlink" Target="javascript:void(window.open('OtchetListGrid.aspx?NumCode=2321001&amp;PassParam=11092221000000','_blank','width=600,%20height=800,%20resizable=no,%20scrollbars=yes'))" TargetMode="External"/><Relationship Id="rId252" Type="http://schemas.openxmlformats.org/officeDocument/2006/relationships/hyperlink" Target="javascript:void(window.open('OtchetListGrid.aspx?NumCode=2322501&amp;PassParam=11092226000000','_blank','width=600,%20height=800,%20resizable=no,%20scrollbars=yes'))" TargetMode="External"/><Relationship Id="rId47" Type="http://schemas.openxmlformats.org/officeDocument/2006/relationships/hyperlink" Target="javascript:void(window.open('OtchetListGrid.aspx?NumCode=2320201&amp;PassParam=11092212000000','_blank','width=600,%20height=800,%20resizable=no,%20scrollbars=yes'))" TargetMode="External"/><Relationship Id="rId68" Type="http://schemas.openxmlformats.org/officeDocument/2006/relationships/hyperlink" Target="javascript:void(window.open('OtchetListGrid.aspx?NumCode=2320901&amp;PassParam=11092214000000','_blank','width=600,%20height=800,%20resizable=no,%20scrollbars=yes'))" TargetMode="External"/><Relationship Id="rId89" Type="http://schemas.openxmlformats.org/officeDocument/2006/relationships/hyperlink" Target="javascript:void(window.open('OtchetListGrid.aspx?NumCode=2321401&amp;PassParam=11092216000000','_blank','width=600,%20height=800,%20resizable=no,%20scrollbars=yes'))" TargetMode="External"/><Relationship Id="rId112" Type="http://schemas.openxmlformats.org/officeDocument/2006/relationships/hyperlink" Target="javascript:void(window.open('OtchetListGrid.aspx?NumCode=2320601&amp;PassParam=11092219000000','_blank','width=600,%20height=800,%20resizable=no,%20scrollbars=yes'))" TargetMode="External"/><Relationship Id="rId133" Type="http://schemas.openxmlformats.org/officeDocument/2006/relationships/hyperlink" Target="javascript:void(window.open('OtchetListGrid.aspx?NumCode=2321301&amp;PassParam=11092201000000','_blank','width=600,%20height=800,%20resizable=no,%20scrollbars=yes'))" TargetMode="External"/><Relationship Id="rId154" Type="http://schemas.openxmlformats.org/officeDocument/2006/relationships/hyperlink" Target="javascript:void(window.open('OtchetListGrid.aspx?NumCode=2320101&amp;PassParam=11092205000000','_blank','width=600,%20height=800,%20resizable=no,%20scrollbars=yes'))" TargetMode="External"/><Relationship Id="rId175" Type="http://schemas.openxmlformats.org/officeDocument/2006/relationships/hyperlink" Target="javascript:void(window.open('OtchetListGrid.aspx?NumCode=2320601&amp;PassParam=11092229000000','_blank','width=600,%20height=800,%20resizable=no,%20scrollbars=yes'))" TargetMode="External"/><Relationship Id="rId196" Type="http://schemas.openxmlformats.org/officeDocument/2006/relationships/hyperlink" Target="javascript:void(window.open('OtchetListGrid.aspx?NumCode=2321301&amp;PassParam=11092222000000','_blank','width=600,%20height=800,%20resizable=no,%20scrollbars=yes'))" TargetMode="External"/><Relationship Id="rId200" Type="http://schemas.openxmlformats.org/officeDocument/2006/relationships/hyperlink" Target="javascript:void(window.open('OtchetListGrid.aspx?NumCode=2320201&amp;PassParam=11092223000000','_blank','width=600,%20height=800,%20resizable=no,%20scrollbars=yes'))" TargetMode="External"/><Relationship Id="rId16" Type="http://schemas.openxmlformats.org/officeDocument/2006/relationships/hyperlink" Target="javascript:void(window.open('OtchetListGrid.aspx?NumCode=2321301&amp;PassParam=11092208000000','_blank','width=600,%20height=800,%20resizable=no,%20scrollbars=yes'))" TargetMode="External"/><Relationship Id="rId221" Type="http://schemas.openxmlformats.org/officeDocument/2006/relationships/hyperlink" Target="javascript:void(window.open('OtchetListGrid.aspx?NumCode=2320901&amp;PassParam=11092220000000','_blank','width=600,%20height=800,%20resizable=no,%20scrollbars=yes'))" TargetMode="External"/><Relationship Id="rId242" Type="http://schemas.openxmlformats.org/officeDocument/2006/relationships/hyperlink" Target="javascript:void(window.open('OtchetListGrid.aspx?NumCode=2321401&amp;PassParam=11092225000000','_blank','width=600,%20height=800,%20resizable=no,%20scrollbars=yes'))" TargetMode="External"/><Relationship Id="rId263" Type="http://schemas.openxmlformats.org/officeDocument/2006/relationships/hyperlink" Target="javascript:void(window.open('OtchetListGrid.aspx?NumCode=2320201&amp;PassParam=11092228000000','_blank','width=600,%20height=800,%20resizable=no,%20scrollbars=yes'))" TargetMode="External"/><Relationship Id="rId37" Type="http://schemas.openxmlformats.org/officeDocument/2006/relationships/hyperlink" Target="javascript:void(window.open('OtchetListGrid.aspx?NumCode=2320101&amp;PassParam=11092211000000','_blank','width=600,%20height=800,%20resizable=no,%20scrollbars=yes'))" TargetMode="External"/><Relationship Id="rId58" Type="http://schemas.openxmlformats.org/officeDocument/2006/relationships/hyperlink" Target="javascript:void(window.open('OtchetListGrid.aspx?NumCode=2320601&amp;PassParam=11092213000000','_blank','width=600,%20height=800,%20resizable=no,%20scrollbars=yes'))" TargetMode="External"/><Relationship Id="rId79" Type="http://schemas.openxmlformats.org/officeDocument/2006/relationships/hyperlink" Target="javascript:void(window.open('OtchetListGrid.aspx?NumCode=2321301&amp;PassParam=11092215000000','_blank','width=600,%20height=800,%20resizable=no,%20scrollbars=yes'))" TargetMode="External"/><Relationship Id="rId102" Type="http://schemas.openxmlformats.org/officeDocument/2006/relationships/hyperlink" Target="javascript:void(window.open('OtchetListGrid.aspx?NumCode=2320501&amp;PassParam=11092218000000','_blank','width=600,%20height=800,%20resizable=no,%20scrollbars=yes'))" TargetMode="External"/><Relationship Id="rId123" Type="http://schemas.openxmlformats.org/officeDocument/2006/relationships/hyperlink" Target="javascript:void(window.open('OtchetListGrid.aspx?NumCode=2321001&amp;PassParam=11092230000000','_blank','width=600,%20height=800,%20resizable=no,%20scrollbars=yes'))" TargetMode="External"/><Relationship Id="rId144" Type="http://schemas.openxmlformats.org/officeDocument/2006/relationships/hyperlink" Target="javascript:void(window.open('OtchetListGrid.aspx?NumCode=2322501&amp;PassParam=11092202000000','_blank','width=600,%20height=800,%20resizable=no,%20scrollbars=yes'))" TargetMode="External"/><Relationship Id="rId90" Type="http://schemas.openxmlformats.org/officeDocument/2006/relationships/hyperlink" Target="javascript:void(window.open('OtchetListGrid.aspx?NumCode=2322501&amp;PassParam=11092216000000','_blank','width=600,%20height=800,%20resizable=no,%20scrollbars=yes'))" TargetMode="External"/><Relationship Id="rId165" Type="http://schemas.openxmlformats.org/officeDocument/2006/relationships/hyperlink" Target="javascript:void(window.open('OtchetListGrid.aspx?NumCode=2320501&amp;PassParam=11092206000000','_blank','width=600,%20height=800,%20resizable=no,%20scrollbars=yes'))" TargetMode="External"/><Relationship Id="rId186" Type="http://schemas.openxmlformats.org/officeDocument/2006/relationships/hyperlink" Target="javascript:void(window.open('OtchetListGrid.aspx?NumCode=2321001&amp;PassParam=11092231000000','_blank','width=600,%20height=800,%20resizable=no,%20scrollbars=yes'))" TargetMode="External"/><Relationship Id="rId211" Type="http://schemas.openxmlformats.org/officeDocument/2006/relationships/hyperlink" Target="javascript:void(window.open('OtchetListGrid.aspx?NumCode=2320601&amp;PassParam=11092224000000','_blank','width=600,%20height=800,%20resizable=no,%20scrollbars=yes'))" TargetMode="External"/><Relationship Id="rId232" Type="http://schemas.openxmlformats.org/officeDocument/2006/relationships/hyperlink" Target="javascript:void(window.open('OtchetListGrid.aspx?NumCode=2321301&amp;PassParam=11092221000000','_blank','width=600,%20height=800,%20resizable=no,%20scrollbars=yes'))" TargetMode="External"/><Relationship Id="rId253" Type="http://schemas.openxmlformats.org/officeDocument/2006/relationships/hyperlink" Target="javascript:void(window.open('OtchetListGrid.aspx?NumCode=2320101&amp;PassParam=11092227000000','_blank','width=600,%20height=800,%20resizable=no,%20scrollbars=yes'))" TargetMode="External"/><Relationship Id="rId27" Type="http://schemas.openxmlformats.org/officeDocument/2006/relationships/hyperlink" Target="javascript:void(window.open('OtchetListGrid.aspx?NumCode=2322501&amp;PassParam=11092209000000','_blank','width=600,%20height=800,%20resizable=no,%20scrollbars=yes'))" TargetMode="External"/><Relationship Id="rId48" Type="http://schemas.openxmlformats.org/officeDocument/2006/relationships/hyperlink" Target="javascript:void(window.open('OtchetListGrid.aspx?NumCode=2320501&amp;PassParam=11092212000000','_blank','width=600,%20height=800,%20resizable=no,%20scrollbars=yes'))" TargetMode="External"/><Relationship Id="rId69" Type="http://schemas.openxmlformats.org/officeDocument/2006/relationships/hyperlink" Target="javascript:void(window.open('OtchetListGrid.aspx?NumCode=2321001&amp;PassParam=11092214000000','_blank','width=600,%20height=800,%20resizable=no,%20scrollbars=yes'))" TargetMode="External"/><Relationship Id="rId113" Type="http://schemas.openxmlformats.org/officeDocument/2006/relationships/hyperlink" Target="javascript:void(window.open('OtchetListGrid.aspx?NumCode=2320901&amp;PassParam=11092219000000','_blank','width=600,%20height=800,%20resizable=no,%20scrollbars=yes'))" TargetMode="External"/><Relationship Id="rId134" Type="http://schemas.openxmlformats.org/officeDocument/2006/relationships/hyperlink" Target="javascript:void(window.open('OtchetListGrid.aspx?NumCode=2321401&amp;PassParam=11092201000000','_blank','width=600,%20height=800,%20resizable=no,%20scrollbars=yes'))" TargetMode="External"/><Relationship Id="rId80" Type="http://schemas.openxmlformats.org/officeDocument/2006/relationships/hyperlink" Target="javascript:void(window.open('OtchetListGrid.aspx?NumCode=2321401&amp;PassParam=11092215000000','_blank','width=600,%20height=800,%20resizable=no,%20scrollbars=yes'))" TargetMode="External"/><Relationship Id="rId155" Type="http://schemas.openxmlformats.org/officeDocument/2006/relationships/hyperlink" Target="javascript:void(window.open('OtchetListGrid.aspx?NumCode=2320201&amp;PassParam=11092205000000','_blank','width=600,%20height=800,%20resizable=no,%20scrollbars=yes'))" TargetMode="External"/><Relationship Id="rId176" Type="http://schemas.openxmlformats.org/officeDocument/2006/relationships/hyperlink" Target="javascript:void(window.open('OtchetListGrid.aspx?NumCode=2320901&amp;PassParam=11092229000000','_blank','width=600,%20height=800,%20resizable=no,%20scrollbars=yes'))" TargetMode="External"/><Relationship Id="rId197" Type="http://schemas.openxmlformats.org/officeDocument/2006/relationships/hyperlink" Target="javascript:void(window.open('OtchetListGrid.aspx?NumCode=2321401&amp;PassParam=11092222000000','_blank','width=600,%20height=800,%20resizable=no,%20scrollbars=yes'))" TargetMode="External"/><Relationship Id="rId201" Type="http://schemas.openxmlformats.org/officeDocument/2006/relationships/hyperlink" Target="javascript:void(window.open('OtchetListGrid.aspx?NumCode=2320501&amp;PassParam=11092223000000','_blank','width=600,%20height=800,%20resizable=no,%20scrollbars=yes'))" TargetMode="External"/><Relationship Id="rId222" Type="http://schemas.openxmlformats.org/officeDocument/2006/relationships/hyperlink" Target="javascript:void(window.open('OtchetListGrid.aspx?NumCode=2321001&amp;PassParam=11092220000000','_blank','width=600,%20height=800,%20resizable=no,%20scrollbars=yes'))" TargetMode="External"/><Relationship Id="rId243" Type="http://schemas.openxmlformats.org/officeDocument/2006/relationships/hyperlink" Target="javascript:void(window.open('OtchetListGrid.aspx?NumCode=2322501&amp;PassParam=11092225000000','_blank','width=600,%20height=800,%20resizable=no,%20scrollbars=yes'))" TargetMode="External"/><Relationship Id="rId264" Type="http://schemas.openxmlformats.org/officeDocument/2006/relationships/hyperlink" Target="javascript:void(window.open('OtchetListGrid.aspx?NumCode=2320501&amp;PassParam=11092228000000','_blank','width=600,%20height=800,%20resizable=no,%20scrollbars=yes'))" TargetMode="External"/><Relationship Id="rId17" Type="http://schemas.openxmlformats.org/officeDocument/2006/relationships/hyperlink" Target="javascript:void(window.open('OtchetListGrid.aspx?NumCode=2321401&amp;PassParam=11092208000000','_blank','width=600,%20height=800,%20resizable=no,%20scrollbars=yes'))" TargetMode="External"/><Relationship Id="rId38" Type="http://schemas.openxmlformats.org/officeDocument/2006/relationships/hyperlink" Target="javascript:void(window.open('OtchetListGrid.aspx?NumCode=2320201&amp;PassParam=11092211000000','_blank','width=600,%20height=800,%20resizable=no,%20scrollbars=yes'))" TargetMode="External"/><Relationship Id="rId59" Type="http://schemas.openxmlformats.org/officeDocument/2006/relationships/hyperlink" Target="javascript:void(window.open('OtchetListGrid.aspx?NumCode=2320901&amp;PassParam=11092213000000','_blank','width=600,%20height=800,%20resizable=no,%20scrollbars=yes'))" TargetMode="External"/><Relationship Id="rId103" Type="http://schemas.openxmlformats.org/officeDocument/2006/relationships/hyperlink" Target="javascript:void(window.open('OtchetListGrid.aspx?NumCode=2320601&amp;PassParam=11092218000000','_blank','width=600,%20height=800,%20resizable=no,%20scrollbars=yes'))" TargetMode="External"/><Relationship Id="rId124" Type="http://schemas.openxmlformats.org/officeDocument/2006/relationships/hyperlink" Target="javascript:void(window.open('OtchetListGrid.aspx?NumCode=2321301&amp;PassParam=11092230000000','_blank','width=600,%20height=800,%20resizable=no,%20scrollbars=yes'))" TargetMode="External"/><Relationship Id="rId70" Type="http://schemas.openxmlformats.org/officeDocument/2006/relationships/hyperlink" Target="javascript:void(window.open('OtchetListGrid.aspx?NumCode=2321301&amp;PassParam=11092214000000','_blank','width=600,%20height=800,%20resizable=no,%20scrollbars=yes'))" TargetMode="External"/><Relationship Id="rId91" Type="http://schemas.openxmlformats.org/officeDocument/2006/relationships/hyperlink" Target="javascript:void(window.open('OtchetListGrid.aspx?NumCode=2320101&amp;PassParam=11092217000000','_blank','width=600,%20height=800,%20resizable=no,%20scrollbars=yes'))" TargetMode="External"/><Relationship Id="rId145" Type="http://schemas.openxmlformats.org/officeDocument/2006/relationships/hyperlink" Target="javascript:void(window.open('OtchetListGrid.aspx?NumCode=2320101&amp;PassParam=11092203000000','_blank','width=600,%20height=800,%20resizable=no,%20scrollbars=yes'))" TargetMode="External"/><Relationship Id="rId166" Type="http://schemas.openxmlformats.org/officeDocument/2006/relationships/hyperlink" Target="javascript:void(window.open('OtchetListGrid.aspx?NumCode=2320601&amp;PassParam=11092206000000','_blank','width=600,%20height=800,%20resizable=no,%20scrollbars=yes'))" TargetMode="External"/><Relationship Id="rId187" Type="http://schemas.openxmlformats.org/officeDocument/2006/relationships/hyperlink" Target="javascript:void(window.open('OtchetListGrid.aspx?NumCode=2321301&amp;PassParam=11092231000000','_blank','width=600,%20height=800,%20resizable=no,%20scrollbars=yes'))" TargetMode="External"/><Relationship Id="rId1" Type="http://schemas.openxmlformats.org/officeDocument/2006/relationships/hyperlink" Target="javascript:void(window.open('OtchetListGrid.aspx?NumCode=2320101&amp;PassParam=11092207000000','_blank','width=600,%20height=800,%20resizable=no,%20scrollbars=yes'))" TargetMode="External"/><Relationship Id="rId212" Type="http://schemas.openxmlformats.org/officeDocument/2006/relationships/hyperlink" Target="javascript:void(window.open('OtchetListGrid.aspx?NumCode=2320901&amp;PassParam=11092224000000','_blank','width=600,%20height=800,%20resizable=no,%20scrollbars=yes'))" TargetMode="External"/><Relationship Id="rId233" Type="http://schemas.openxmlformats.org/officeDocument/2006/relationships/hyperlink" Target="javascript:void(window.open('OtchetListGrid.aspx?NumCode=2321401&amp;PassParam=11092221000000','_blank','width=600,%20height=800,%20resizable=no,%20scrollbars=yes'))" TargetMode="External"/><Relationship Id="rId254" Type="http://schemas.openxmlformats.org/officeDocument/2006/relationships/hyperlink" Target="javascript:void(window.open('OtchetListGrid.aspx?NumCode=2320201&amp;PassParam=11092227000000','_blank','width=600,%20height=800,%20resizable=no,%20scrollbars=yes'))" TargetMode="External"/><Relationship Id="rId28" Type="http://schemas.openxmlformats.org/officeDocument/2006/relationships/hyperlink" Target="javascript:void(window.open('OtchetListGrid.aspx?NumCode=2320101&amp;PassParam=11092210000000','_blank','width=600,%20height=800,%20resizable=no,%20scrollbars=yes'))" TargetMode="External"/><Relationship Id="rId49" Type="http://schemas.openxmlformats.org/officeDocument/2006/relationships/hyperlink" Target="javascript:void(window.open('OtchetListGrid.aspx?NumCode=2320601&amp;PassParam=11092212000000','_blank','width=600,%20height=800,%20resizable=no,%20scrollbars=yes'))" TargetMode="External"/><Relationship Id="rId114" Type="http://schemas.openxmlformats.org/officeDocument/2006/relationships/hyperlink" Target="javascript:void(window.open('OtchetListGrid.aspx?NumCode=2321001&amp;PassParam=11092219000000','_blank','width=600,%20height=800,%20resizable=no,%20scrollbars=yes'))" TargetMode="External"/><Relationship Id="rId60" Type="http://schemas.openxmlformats.org/officeDocument/2006/relationships/hyperlink" Target="javascript:void(window.open('OtchetListGrid.aspx?NumCode=2321001&amp;PassParam=11092213000000','_blank','width=600,%20height=800,%20resizable=no,%20scrollbars=yes'))" TargetMode="External"/><Relationship Id="rId81" Type="http://schemas.openxmlformats.org/officeDocument/2006/relationships/hyperlink" Target="javascript:void(window.open('OtchetListGrid.aspx?NumCode=2322501&amp;PassParam=11092215000000','_blank','width=600,%20height=800,%20resizable=no,%20scrollbars=yes'))" TargetMode="External"/><Relationship Id="rId135" Type="http://schemas.openxmlformats.org/officeDocument/2006/relationships/hyperlink" Target="javascript:void(window.open('OtchetListGrid.aspx?NumCode=2322501&amp;PassParam=11092201000000','_blank','width=600,%20height=800,%20resizable=no,%20scrollbars=yes'))" TargetMode="External"/><Relationship Id="rId156" Type="http://schemas.openxmlformats.org/officeDocument/2006/relationships/hyperlink" Target="javascript:void(window.open('OtchetListGrid.aspx?NumCode=2320501&amp;PassParam=11092205000000','_blank','width=600,%20height=800,%20resizable=no,%20scrollbars=yes'))" TargetMode="External"/><Relationship Id="rId177" Type="http://schemas.openxmlformats.org/officeDocument/2006/relationships/hyperlink" Target="javascript:void(window.open('OtchetListGrid.aspx?NumCode=2321001&amp;PassParam=11092229000000','_blank','width=600,%20height=800,%20resizable=no,%20scrollbars=yes'))" TargetMode="External"/><Relationship Id="rId198" Type="http://schemas.openxmlformats.org/officeDocument/2006/relationships/hyperlink" Target="javascript:void(window.open('OtchetListGrid.aspx?NumCode=2322501&amp;PassParam=11092222000000','_blank','width=600,%20height=800,%20resizable=no,%20scrollbars=yes'))" TargetMode="External"/><Relationship Id="rId202" Type="http://schemas.openxmlformats.org/officeDocument/2006/relationships/hyperlink" Target="javascript:void(window.open('OtchetListGrid.aspx?NumCode=2320601&amp;PassParam=11092223000000','_blank','width=600,%20height=800,%20resizable=no,%20scrollbars=yes'))" TargetMode="External"/><Relationship Id="rId223" Type="http://schemas.openxmlformats.org/officeDocument/2006/relationships/hyperlink" Target="javascript:void(window.open('OtchetListGrid.aspx?NumCode=2321301&amp;PassParam=11092220000000','_blank','width=600,%20height=800,%20resizable=no,%20scrollbars=yes'))" TargetMode="External"/><Relationship Id="rId244" Type="http://schemas.openxmlformats.org/officeDocument/2006/relationships/hyperlink" Target="javascript:void(window.open('OtchetListGrid.aspx?NumCode=2320101&amp;PassParam=11092226000000','_blank','width=600,%20height=800,%20resizable=no,%20scrollbars=yes'))" TargetMode="External"/><Relationship Id="rId18" Type="http://schemas.openxmlformats.org/officeDocument/2006/relationships/hyperlink" Target="javascript:void(window.open('OtchetListGrid.aspx?NumCode=2322501&amp;PassParam=11092208000000','_blank','width=600,%20height=800,%20resizable=no,%20scrollbars=yes'))" TargetMode="External"/><Relationship Id="rId39" Type="http://schemas.openxmlformats.org/officeDocument/2006/relationships/hyperlink" Target="javascript:void(window.open('OtchetListGrid.aspx?NumCode=2320501&amp;PassParam=11092211000000','_blank','width=600,%20height=800,%20resizable=no,%20scrollbars=yes'))" TargetMode="External"/><Relationship Id="rId265" Type="http://schemas.openxmlformats.org/officeDocument/2006/relationships/hyperlink" Target="javascript:void(window.open('OtchetListGrid.aspx?NumCode=2320601&amp;PassParam=11092228000000','_blank','width=600,%20height=800,%20resizable=no,%20scrollbars=yes'))" TargetMode="External"/><Relationship Id="rId50" Type="http://schemas.openxmlformats.org/officeDocument/2006/relationships/hyperlink" Target="javascript:void(window.open('OtchetListGrid.aspx?NumCode=2320901&amp;PassParam=11092212000000','_blank','width=600,%20height=800,%20resizable=no,%20scrollbars=yes'))" TargetMode="External"/><Relationship Id="rId104" Type="http://schemas.openxmlformats.org/officeDocument/2006/relationships/hyperlink" Target="javascript:void(window.open('OtchetListGrid.aspx?NumCode=2320901&amp;PassParam=11092218000000','_blank','width=600,%20height=800,%20resizable=no,%20scrollbars=yes'))" TargetMode="External"/><Relationship Id="rId125" Type="http://schemas.openxmlformats.org/officeDocument/2006/relationships/hyperlink" Target="javascript:void(window.open('OtchetListGrid.aspx?NumCode=2321401&amp;PassParam=11092230000000','_blank','width=600,%20height=800,%20resizable=no,%20scrollbars=yes'))" TargetMode="External"/><Relationship Id="rId146" Type="http://schemas.openxmlformats.org/officeDocument/2006/relationships/hyperlink" Target="javascript:void(window.open('OtchetListGrid.aspx?NumCode=2320201&amp;PassParam=11092203000000','_blank','width=600,%20height=800,%20resizable=no,%20scrollbars=yes'))" TargetMode="External"/><Relationship Id="rId167" Type="http://schemas.openxmlformats.org/officeDocument/2006/relationships/hyperlink" Target="javascript:void(window.open('OtchetListGrid.aspx?NumCode=2320901&amp;PassParam=11092206000000','_blank','width=600,%20height=800,%20resizable=no,%20scrollbars=yes'))" TargetMode="External"/><Relationship Id="rId188" Type="http://schemas.openxmlformats.org/officeDocument/2006/relationships/hyperlink" Target="javascript:void(window.open('OtchetListGrid.aspx?NumCode=2321401&amp;PassParam=11092231000000','_blank','width=600,%20height=800,%20resizable=no,%20scrollbars=yes'))" TargetMode="External"/><Relationship Id="rId71" Type="http://schemas.openxmlformats.org/officeDocument/2006/relationships/hyperlink" Target="javascript:void(window.open('OtchetListGrid.aspx?NumCode=2321401&amp;PassParam=11092214000000','_blank','width=600,%20height=800,%20resizable=no,%20scrollbars=yes'))" TargetMode="External"/><Relationship Id="rId92" Type="http://schemas.openxmlformats.org/officeDocument/2006/relationships/hyperlink" Target="javascript:void(window.open('OtchetListGrid.aspx?NumCode=2320201&amp;PassParam=11092217000000','_blank','width=600,%20height=800,%20resizable=no,%20scrollbars=yes'))" TargetMode="External"/><Relationship Id="rId213" Type="http://schemas.openxmlformats.org/officeDocument/2006/relationships/hyperlink" Target="javascript:void(window.open('OtchetListGrid.aspx?NumCode=2321001&amp;PassParam=11092224000000','_blank','width=600,%20height=800,%20resizable=no,%20scrollbars=yes'))" TargetMode="External"/><Relationship Id="rId234" Type="http://schemas.openxmlformats.org/officeDocument/2006/relationships/hyperlink" Target="javascript:void(window.open('OtchetListGrid.aspx?NumCode=2322501&amp;PassParam=11092221000000','_blank','width=600,%20height=800,%20resizable=no,%20scrollbars=yes'))" TargetMode="External"/><Relationship Id="rId2" Type="http://schemas.openxmlformats.org/officeDocument/2006/relationships/hyperlink" Target="javascript:void(window.open('OtchetListGrid.aspx?NumCode=2320201&amp;PassParam=11092207000000','_blank','width=600,%20height=800,%20resizable=no,%20scrollbars=yes'))" TargetMode="External"/><Relationship Id="rId29" Type="http://schemas.openxmlformats.org/officeDocument/2006/relationships/hyperlink" Target="javascript:void(window.open('OtchetListGrid.aspx?NumCode=2320201&amp;PassParam=11092210000000','_blank','width=600,%20height=800,%20resizable=no,%20scrollbars=yes'))" TargetMode="External"/><Relationship Id="rId255" Type="http://schemas.openxmlformats.org/officeDocument/2006/relationships/hyperlink" Target="javascript:void(window.open('OtchetListGrid.aspx?NumCode=2320501&amp;PassParam=11092227000000','_blank','width=600,%20height=800,%20resizable=no,%20scrollbars=yes'))" TargetMode="External"/><Relationship Id="rId40" Type="http://schemas.openxmlformats.org/officeDocument/2006/relationships/hyperlink" Target="javascript:void(window.open('OtchetListGrid.aspx?NumCode=2320601&amp;PassParam=11092211000000','_blank','width=600,%20height=800,%20resizable=no,%20scrollbars=yes'))" TargetMode="External"/><Relationship Id="rId115" Type="http://schemas.openxmlformats.org/officeDocument/2006/relationships/hyperlink" Target="javascript:void(window.open('OtchetListGrid.aspx?NumCode=2321301&amp;PassParam=11092219000000','_blank','width=600,%20height=800,%20resizable=no,%20scrollbars=yes'))" TargetMode="External"/><Relationship Id="rId136" Type="http://schemas.openxmlformats.org/officeDocument/2006/relationships/hyperlink" Target="javascript:void(window.open('OtchetListGrid.aspx?NumCode=2320101&amp;PassParam=11092202000000','_blank','width=600,%20height=800,%20resizable=no,%20scrollbars=yes'))" TargetMode="External"/><Relationship Id="rId157" Type="http://schemas.openxmlformats.org/officeDocument/2006/relationships/hyperlink" Target="javascript:void(window.open('OtchetListGrid.aspx?NumCode=2320601&amp;PassParam=11092205000000','_blank','width=600,%20height=800,%20resizable=no,%20scrollbars=yes'))" TargetMode="External"/><Relationship Id="rId178" Type="http://schemas.openxmlformats.org/officeDocument/2006/relationships/hyperlink" Target="javascript:void(window.open('OtchetListGrid.aspx?NumCode=2321301&amp;PassParam=11092229000000','_blank','width=600,%20height=800,%20resizable=no,%20scrollbars=yes'))" TargetMode="External"/><Relationship Id="rId61" Type="http://schemas.openxmlformats.org/officeDocument/2006/relationships/hyperlink" Target="javascript:void(window.open('OtchetListGrid.aspx?NumCode=2321301&amp;PassParam=11092213000000','_blank','width=600,%20height=800,%20resizable=no,%20scrollbars=yes'))" TargetMode="External"/><Relationship Id="rId82" Type="http://schemas.openxmlformats.org/officeDocument/2006/relationships/hyperlink" Target="javascript:void(window.open('OtchetListGrid.aspx?NumCode=2320101&amp;PassParam=11092216000000','_blank','width=600,%20height=800,%20resizable=no,%20scrollbars=yes'))" TargetMode="External"/><Relationship Id="rId199" Type="http://schemas.openxmlformats.org/officeDocument/2006/relationships/hyperlink" Target="javascript:void(window.open('OtchetListGrid.aspx?NumCode=2320101&amp;PassParam=11092223000000','_blank','width=600,%20height=800,%20resizable=no,%20scrollbars=yes'))" TargetMode="External"/><Relationship Id="rId203" Type="http://schemas.openxmlformats.org/officeDocument/2006/relationships/hyperlink" Target="javascript:void(window.open('OtchetListGrid.aspx?NumCode=2320901&amp;PassParam=11092223000000','_blank','width=600,%20height=800,%20resizable=no,%20scrollbars=yes'))" TargetMode="External"/><Relationship Id="rId19" Type="http://schemas.openxmlformats.org/officeDocument/2006/relationships/hyperlink" Target="javascript:void(window.open('OtchetListGrid.aspx?NumCode=2320101&amp;PassParam=11092209000000','_blank','width=600,%20height=800,%20resizable=no,%20scrollbars=yes'))" TargetMode="External"/><Relationship Id="rId224" Type="http://schemas.openxmlformats.org/officeDocument/2006/relationships/hyperlink" Target="javascript:void(window.open('OtchetListGrid.aspx?NumCode=2321401&amp;PassParam=11092220000000','_blank','width=600,%20height=800,%20resizable=no,%20scrollbars=yes'))" TargetMode="External"/><Relationship Id="rId245" Type="http://schemas.openxmlformats.org/officeDocument/2006/relationships/hyperlink" Target="javascript:void(window.open('OtchetListGrid.aspx?NumCode=2320201&amp;PassParam=11092226000000','_blank','width=600,%20height=800,%20resizable=no,%20scrollbars=yes'))" TargetMode="External"/><Relationship Id="rId266" Type="http://schemas.openxmlformats.org/officeDocument/2006/relationships/hyperlink" Target="javascript:void(window.open('OtchetListGrid.aspx?NumCode=2320901&amp;PassParam=11092228000000','_blank','width=600,%20height=800,%20resizable=no,%20scrollbars=yes'))" TargetMode="External"/><Relationship Id="rId30" Type="http://schemas.openxmlformats.org/officeDocument/2006/relationships/hyperlink" Target="javascript:void(window.open('OtchetListGrid.aspx?NumCode=2320501&amp;PassParam=11092210000000','_blank','width=600,%20height=800,%20resizable=no,%20scrollbars=yes'))" TargetMode="External"/><Relationship Id="rId105" Type="http://schemas.openxmlformats.org/officeDocument/2006/relationships/hyperlink" Target="javascript:void(window.open('OtchetListGrid.aspx?NumCode=2321001&amp;PassParam=11092218000000','_blank','width=600,%20height=800,%20resizable=no,%20scrollbars=yes'))" TargetMode="External"/><Relationship Id="rId126" Type="http://schemas.openxmlformats.org/officeDocument/2006/relationships/hyperlink" Target="javascript:void(window.open('OtchetListGrid.aspx?NumCode=2322501&amp;PassParam=11092230000000','_blank','width=600,%20height=800,%20resizable=no,%20scrollbars=yes'))" TargetMode="External"/><Relationship Id="rId147" Type="http://schemas.openxmlformats.org/officeDocument/2006/relationships/hyperlink" Target="javascript:void(window.open('OtchetListGrid.aspx?NumCode=2320501&amp;PassParam=11092203000000','_blank','width=600,%20height=800,%20resizable=no,%20scrollbars=yes'))" TargetMode="External"/><Relationship Id="rId168" Type="http://schemas.openxmlformats.org/officeDocument/2006/relationships/hyperlink" Target="javascript:void(window.open('OtchetListGrid.aspx?NumCode=2321001&amp;PassParam=11092206000000','_blank','width=600,%20height=800,%20resizable=no,%20scrollbars=yes'))" TargetMode="External"/><Relationship Id="rId51" Type="http://schemas.openxmlformats.org/officeDocument/2006/relationships/hyperlink" Target="javascript:void(window.open('OtchetListGrid.aspx?NumCode=2321001&amp;PassParam=11092212000000','_blank','width=600,%20height=800,%20resizable=no,%20scrollbars=yes'))" TargetMode="External"/><Relationship Id="rId72" Type="http://schemas.openxmlformats.org/officeDocument/2006/relationships/hyperlink" Target="javascript:void(window.open('OtchetListGrid.aspx?NumCode=2322501&amp;PassParam=11092214000000','_blank','width=600,%20height=800,%20resizable=no,%20scrollbars=yes'))" TargetMode="External"/><Relationship Id="rId93" Type="http://schemas.openxmlformats.org/officeDocument/2006/relationships/hyperlink" Target="javascript:void(window.open('OtchetListGrid.aspx?NumCode=2320501&amp;PassParam=11092217000000','_blank','width=600,%20height=800,%20resizable=no,%20scrollbars=yes'))" TargetMode="External"/><Relationship Id="rId189" Type="http://schemas.openxmlformats.org/officeDocument/2006/relationships/hyperlink" Target="javascript:void(window.open('OtchetListGrid.aspx?NumCode=2322501&amp;PassParam=11092231000000','_blank','width=600,%20height=800,%20resizable=no,%20scrollbars=yes'))" TargetMode="External"/><Relationship Id="rId3" Type="http://schemas.openxmlformats.org/officeDocument/2006/relationships/hyperlink" Target="javascript:void(window.open('OtchetListGrid.aspx?NumCode=2320501&amp;PassParam=11092207000000','_blank','width=600,%20height=800,%20resizable=no,%20scrollbars=yes'))" TargetMode="External"/><Relationship Id="rId214" Type="http://schemas.openxmlformats.org/officeDocument/2006/relationships/hyperlink" Target="javascript:void(window.open('OtchetListGrid.aspx?NumCode=2321301&amp;PassParam=11092224000000','_blank','width=600,%20height=800,%20resizable=no,%20scrollbars=yes'))" TargetMode="External"/><Relationship Id="rId235" Type="http://schemas.openxmlformats.org/officeDocument/2006/relationships/hyperlink" Target="javascript:void(window.open('OtchetListGrid.aspx?NumCode=2320101&amp;PassParam=11092225000000','_blank','width=600,%20height=800,%20resizable=no,%20scrollbars=yes'))" TargetMode="External"/><Relationship Id="rId256" Type="http://schemas.openxmlformats.org/officeDocument/2006/relationships/hyperlink" Target="javascript:void(window.open('OtchetListGrid.aspx?NumCode=2320601&amp;PassParam=11092227000000','_blank','width=600,%20height=800,%20resizable=no,%20scrollbars=yes'))" TargetMode="External"/><Relationship Id="rId116" Type="http://schemas.openxmlformats.org/officeDocument/2006/relationships/hyperlink" Target="javascript:void(window.open('OtchetListGrid.aspx?NumCode=2321401&amp;PassParam=11092219000000','_blank','width=600,%20height=800,%20resizable=no,%20scrollbars=yes'))" TargetMode="External"/><Relationship Id="rId137" Type="http://schemas.openxmlformats.org/officeDocument/2006/relationships/hyperlink" Target="javascript:void(window.open('OtchetListGrid.aspx?NumCode=2320201&amp;PassParam=11092202000000','_blank','width=600,%20height=800,%20resizable=no,%20scrollbars=yes'))" TargetMode="External"/><Relationship Id="rId158" Type="http://schemas.openxmlformats.org/officeDocument/2006/relationships/hyperlink" Target="javascript:void(window.open('OtchetListGrid.aspx?NumCode=2320901&amp;PassParam=11092205000000','_blank','width=600,%20height=800,%20resizable=no,%20scrollbars=yes'))" TargetMode="External"/><Relationship Id="rId20" Type="http://schemas.openxmlformats.org/officeDocument/2006/relationships/hyperlink" Target="javascript:void(window.open('OtchetListGrid.aspx?NumCode=2320201&amp;PassParam=11092209000000','_blank','width=600,%20height=800,%20resizable=no,%20scrollbars=yes'))" TargetMode="External"/><Relationship Id="rId41" Type="http://schemas.openxmlformats.org/officeDocument/2006/relationships/hyperlink" Target="javascript:void(window.open('OtchetListGrid.aspx?NumCode=2320901&amp;PassParam=11092211000000','_blank','width=600,%20height=800,%20resizable=no,%20scrollbars=yes'))" TargetMode="External"/><Relationship Id="rId62" Type="http://schemas.openxmlformats.org/officeDocument/2006/relationships/hyperlink" Target="javascript:void(window.open('OtchetListGrid.aspx?NumCode=2321401&amp;PassParam=11092213000000','_blank','width=600,%20height=800,%20resizable=no,%20scrollbars=yes'))" TargetMode="External"/><Relationship Id="rId83" Type="http://schemas.openxmlformats.org/officeDocument/2006/relationships/hyperlink" Target="javascript:void(window.open('OtchetListGrid.aspx?NumCode=2320201&amp;PassParam=11092216000000','_blank','width=600,%20height=800,%20resizable=no,%20scrollbars=yes'))" TargetMode="External"/><Relationship Id="rId179" Type="http://schemas.openxmlformats.org/officeDocument/2006/relationships/hyperlink" Target="javascript:void(window.open('OtchetListGrid.aspx?NumCode=2321401&amp;PassParam=11092229000000','_blank','width=600,%20height=800,%20resizable=no,%20scrollbars=yes'))" TargetMode="External"/><Relationship Id="rId190" Type="http://schemas.openxmlformats.org/officeDocument/2006/relationships/hyperlink" Target="javascript:void(window.open('OtchetListGrid.aspx?NumCode=2320101&amp;PassParam=11092222000000','_blank','width=600,%20height=800,%20resizable=no,%20scrollbars=yes'))" TargetMode="External"/><Relationship Id="rId204" Type="http://schemas.openxmlformats.org/officeDocument/2006/relationships/hyperlink" Target="javascript:void(window.open('OtchetListGrid.aspx?NumCode=2321001&amp;PassParam=11092223000000','_blank','width=600,%20height=800,%20resizable=no,%20scrollbars=yes'))" TargetMode="External"/><Relationship Id="rId225" Type="http://schemas.openxmlformats.org/officeDocument/2006/relationships/hyperlink" Target="javascript:void(window.open('OtchetListGrid.aspx?NumCode=2322501&amp;PassParam=11092220000000','_blank','width=600,%20height=800,%20resizable=no,%20scrollbars=yes'))" TargetMode="External"/><Relationship Id="rId246" Type="http://schemas.openxmlformats.org/officeDocument/2006/relationships/hyperlink" Target="javascript:void(window.open('OtchetListGrid.aspx?NumCode=2320501&amp;PassParam=11092226000000','_blank','width=600,%20height=800,%20resizable=no,%20scrollbars=yes'))" TargetMode="External"/><Relationship Id="rId267" Type="http://schemas.openxmlformats.org/officeDocument/2006/relationships/hyperlink" Target="javascript:void(window.open('OtchetListGrid.aspx?NumCode=2321001&amp;PassParam=11092228000000','_blank','width=600,%20height=800,%20resizable=no,%20scrollbars=yes'))" TargetMode="External"/><Relationship Id="rId106" Type="http://schemas.openxmlformats.org/officeDocument/2006/relationships/hyperlink" Target="javascript:void(window.open('OtchetListGrid.aspx?NumCode=2321301&amp;PassParam=11092218000000','_blank','width=600,%20height=800,%20resizable=no,%20scrollbars=yes'))" TargetMode="External"/><Relationship Id="rId127" Type="http://schemas.openxmlformats.org/officeDocument/2006/relationships/hyperlink" Target="javascript:void(window.open('OtchetListGrid.aspx?NumCode=2320101&amp;PassParam=11092201000000','_blank','width=600,%20height=800,%20resizable=no,%20scrollbars=yes'))" TargetMode="External"/><Relationship Id="rId10" Type="http://schemas.openxmlformats.org/officeDocument/2006/relationships/hyperlink" Target="javascript:void(window.open('OtchetListGrid.aspx?NumCode=2320101&amp;PassParam=11092208000000','_blank','width=600,%20height=800,%20resizable=no,%20scrollbars=yes'))" TargetMode="External"/><Relationship Id="rId31" Type="http://schemas.openxmlformats.org/officeDocument/2006/relationships/hyperlink" Target="javascript:void(window.open('OtchetListGrid.aspx?NumCode=2320601&amp;PassParam=11092210000000','_blank','width=600,%20height=800,%20resizable=no,%20scrollbars=yes'))" TargetMode="External"/><Relationship Id="rId52" Type="http://schemas.openxmlformats.org/officeDocument/2006/relationships/hyperlink" Target="javascript:void(window.open('OtchetListGrid.aspx?NumCode=2321301&amp;PassParam=11092212000000','_blank','width=600,%20height=800,%20resizable=no,%20scrollbars=yes'))" TargetMode="External"/><Relationship Id="rId73" Type="http://schemas.openxmlformats.org/officeDocument/2006/relationships/hyperlink" Target="javascript:void(window.open('OtchetListGrid.aspx?NumCode=2320101&amp;PassParam=11092215000000','_blank','width=600,%20height=800,%20resizable=no,%20scrollbars=yes'))" TargetMode="External"/><Relationship Id="rId94" Type="http://schemas.openxmlformats.org/officeDocument/2006/relationships/hyperlink" Target="javascript:void(window.open('OtchetListGrid.aspx?NumCode=2320601&amp;PassParam=11092217000000','_blank','width=600,%20height=800,%20resizable=no,%20scrollbars=yes'))" TargetMode="External"/><Relationship Id="rId148" Type="http://schemas.openxmlformats.org/officeDocument/2006/relationships/hyperlink" Target="javascript:void(window.open('OtchetListGrid.aspx?NumCode=2320601&amp;PassParam=11092203000000','_blank','width=600,%20height=800,%20resizable=no,%20scrollbars=yes'))" TargetMode="External"/><Relationship Id="rId169" Type="http://schemas.openxmlformats.org/officeDocument/2006/relationships/hyperlink" Target="javascript:void(window.open('OtchetListGrid.aspx?NumCode=2321301&amp;PassParam=11092206000000','_blank','width=600,%20height=800,%20resizable=no,%20scrollbars=yes'))" TargetMode="External"/><Relationship Id="rId4" Type="http://schemas.openxmlformats.org/officeDocument/2006/relationships/hyperlink" Target="javascript:void(window.open('OtchetListGrid.aspx?NumCode=2320601&amp;PassParam=11092207000000','_blank','width=600,%20height=800,%20resizable=no,%20scrollbars=yes'))" TargetMode="External"/><Relationship Id="rId180" Type="http://schemas.openxmlformats.org/officeDocument/2006/relationships/hyperlink" Target="javascript:void(window.open('OtchetListGrid.aspx?NumCode=2322501&amp;PassParam=11092229000000','_blank','width=600,%20height=800,%20resizable=no,%20scrollbars=yes'))" TargetMode="External"/><Relationship Id="rId215" Type="http://schemas.openxmlformats.org/officeDocument/2006/relationships/hyperlink" Target="javascript:void(window.open('OtchetListGrid.aspx?NumCode=2321401&amp;PassParam=11092224000000','_blank','width=600,%20height=800,%20resizable=no,%20scrollbars=yes'))" TargetMode="External"/><Relationship Id="rId236" Type="http://schemas.openxmlformats.org/officeDocument/2006/relationships/hyperlink" Target="javascript:void(window.open('OtchetListGrid.aspx?NumCode=2320201&amp;PassParam=11092225000000','_blank','width=600,%20height=800,%20resizable=no,%20scrollbars=yes'))" TargetMode="External"/><Relationship Id="rId257" Type="http://schemas.openxmlformats.org/officeDocument/2006/relationships/hyperlink" Target="javascript:void(window.open('OtchetListGrid.aspx?NumCode=2320901&amp;PassParam=11092227000000','_blank','width=600,%20height=800,%20resizable=no,%20scrollbars=yes'))" TargetMode="External"/><Relationship Id="rId42" Type="http://schemas.openxmlformats.org/officeDocument/2006/relationships/hyperlink" Target="javascript:void(window.open('OtchetListGrid.aspx?NumCode=2321001&amp;PassParam=11092211000000','_blank','width=600,%20height=800,%20resizable=no,%20scrollbars=yes'))" TargetMode="External"/><Relationship Id="rId84" Type="http://schemas.openxmlformats.org/officeDocument/2006/relationships/hyperlink" Target="javascript:void(window.open('OtchetListGrid.aspx?NumCode=2320501&amp;PassParam=11092216000000','_blank','width=600,%20height=800,%20resizable=no,%20scrollbars=yes'))" TargetMode="External"/><Relationship Id="rId138" Type="http://schemas.openxmlformats.org/officeDocument/2006/relationships/hyperlink" Target="javascript:void(window.open('OtchetListGrid.aspx?NumCode=2320501&amp;PassParam=11092202000000','_blank','width=600,%20height=800,%20resizable=no,%20scrollbars=yes'))" TargetMode="External"/><Relationship Id="rId191" Type="http://schemas.openxmlformats.org/officeDocument/2006/relationships/hyperlink" Target="javascript:void(window.open('OtchetListGrid.aspx?NumCode=2320201&amp;PassParam=11092222000000','_blank','width=600,%20height=800,%20resizable=no,%20scrollbars=yes'))" TargetMode="External"/><Relationship Id="rId205" Type="http://schemas.openxmlformats.org/officeDocument/2006/relationships/hyperlink" Target="javascript:void(window.open('OtchetListGrid.aspx?NumCode=2321301&amp;PassParam=11092223000000','_blank','width=600,%20height=800,%20resizable=no,%20scrollbars=yes'))" TargetMode="External"/><Relationship Id="rId247" Type="http://schemas.openxmlformats.org/officeDocument/2006/relationships/hyperlink" Target="javascript:void(window.open('OtchetListGrid.aspx?NumCode=2320601&amp;PassParam=11092226000000','_blank','width=600,%20height=800,%20resizable=no,%20scrollbars=yes'))" TargetMode="External"/><Relationship Id="rId107" Type="http://schemas.openxmlformats.org/officeDocument/2006/relationships/hyperlink" Target="javascript:void(window.open('OtchetListGrid.aspx?NumCode=2321401&amp;PassParam=11092218000000','_blank','width=600,%20height=800,%20resizable=no,%20scrollbars=yes'))" TargetMode="External"/></Relationships>
</file>

<file path=xl/worksheets/_rels/sheet9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void(window.open('OtchetListGrid.aspx?NumCode=2330901&amp;PassParam=11092003000000','_blank','width=600,%20height=800,%20resizable=no,%20scrollbars=yes'))" TargetMode="External"/><Relationship Id="rId21" Type="http://schemas.openxmlformats.org/officeDocument/2006/relationships/hyperlink" Target="javascript:void(window.open('OtchetListGrid.aspx?NumCode=2332101&amp;PassParam=11092014000000','_blank','width=600,%20height=800,%20resizable=no,%20scrollbars=yes'))" TargetMode="External"/><Relationship Id="rId42" Type="http://schemas.openxmlformats.org/officeDocument/2006/relationships/hyperlink" Target="javascript:void(window.open('OtchetListGrid.aspx?NumCode=2332101&amp;PassParam=11092030000000','_blank','width=600,%20height=800,%20resizable=no,%20scrollbars=yes'))" TargetMode="External"/><Relationship Id="rId63" Type="http://schemas.openxmlformats.org/officeDocument/2006/relationships/hyperlink" Target="javascript:void(window.open('OtchetListGrid.aspx?NumCode=2332101&amp;PassParam=11092031000000','_blank','width=600,%20height=800,%20resizable=no,%20scrollbars=yes'))" TargetMode="External"/><Relationship Id="rId84" Type="http://schemas.openxmlformats.org/officeDocument/2006/relationships/hyperlink" Target="javascript:void(window.open('OtchetListGrid.aspx?NumCode=2332101&amp;PassParam=11092032000000','_blank','width=600,%20height=800,%20resizable=no,%20scrollbars=yes'))" TargetMode="External"/><Relationship Id="rId138" Type="http://schemas.openxmlformats.org/officeDocument/2006/relationships/hyperlink" Target="javascript:void(window.open('OtchetListGrid.aspx?NumCode=2330901&amp;PassParam=11092006000000','_blank','width=600,%20height=800,%20resizable=no,%20scrollbars=yes'))" TargetMode="External"/><Relationship Id="rId159" Type="http://schemas.openxmlformats.org/officeDocument/2006/relationships/hyperlink" Target="javascript:void(window.open('OtchetListGrid.aspx?NumCode=2330901&amp;PassParam=11092009000000','_blank','width=600,%20height=800,%20resizable=no,%20scrollbars=yes'))" TargetMode="External"/><Relationship Id="rId170" Type="http://schemas.openxmlformats.org/officeDocument/2006/relationships/hyperlink" Target="javascript:void(window.open('OtchetListGrid.aspx?NumCode=2330201&amp;PassParam=11092023000000','_blank','width=600,%20height=800,%20resizable=no,%20scrollbars=yes'))" TargetMode="External"/><Relationship Id="rId191" Type="http://schemas.openxmlformats.org/officeDocument/2006/relationships/hyperlink" Target="javascript:void(window.open('OtchetListGrid.aspx?NumCode=2330201&amp;PassParam=11092022000000','_blank','width=600,%20height=800,%20resizable=no,%20scrollbars=yes'))" TargetMode="External"/><Relationship Id="rId205" Type="http://schemas.openxmlformats.org/officeDocument/2006/relationships/hyperlink" Target="javascript:void(window.open('OtchetListGrid.aspx?NumCode=2330201&amp;PassParam=11092026000000','_blank','width=600,%20height=800,%20resizable=no,%20scrollbars=yes'))" TargetMode="External"/><Relationship Id="rId107" Type="http://schemas.openxmlformats.org/officeDocument/2006/relationships/hyperlink" Target="javascript:void(window.open('OtchetListGrid.aspx?NumCode=2330201&amp;PassParam=11092002000000','_blank','width=600,%20height=800,%20resizable=no,%20scrollbars=yes'))" TargetMode="External"/><Relationship Id="rId11" Type="http://schemas.openxmlformats.org/officeDocument/2006/relationships/hyperlink" Target="javascript:void(window.open('OtchetListGrid.aspx?NumCode=2330601&amp;PassParam=11092013000000','_blank','width=600,%20height=800,%20resizable=no,%20scrollbars=yes'))" TargetMode="External"/><Relationship Id="rId32" Type="http://schemas.openxmlformats.org/officeDocument/2006/relationships/hyperlink" Target="javascript:void(window.open('OtchetListGrid.aspx?NumCode=2330601&amp;PassParam=11092016000000','_blank','width=600,%20height=800,%20resizable=no,%20scrollbars=yes'))" TargetMode="External"/><Relationship Id="rId53" Type="http://schemas.openxmlformats.org/officeDocument/2006/relationships/hyperlink" Target="javascript:void(window.open('OtchetListGrid.aspx?NumCode=2330601&amp;PassParam=11092018000000','_blank','width=600,%20height=800,%20resizable=no,%20scrollbars=yes'))" TargetMode="External"/><Relationship Id="rId74" Type="http://schemas.openxmlformats.org/officeDocument/2006/relationships/hyperlink" Target="javascript:void(window.open('OtchetListGrid.aspx?NumCode=2330601&amp;PassParam=11092020000000','_blank','width=600,%20height=800,%20resizable=no,%20scrollbars=yes'))" TargetMode="External"/><Relationship Id="rId128" Type="http://schemas.openxmlformats.org/officeDocument/2006/relationships/hyperlink" Target="javascript:void(window.open('OtchetListGrid.aspx?NumCode=2330201&amp;PassParam=11092005000000','_blank','width=600,%20height=800,%20resizable=no,%20scrollbars=yes'))" TargetMode="External"/><Relationship Id="rId149" Type="http://schemas.openxmlformats.org/officeDocument/2006/relationships/hyperlink" Target="javascript:void(window.open('OtchetListGrid.aspx?NumCode=2330201&amp;PassParam=11092008000000','_blank','width=600,%20height=800,%20resizable=no,%20scrollbars=yes'))" TargetMode="External"/><Relationship Id="rId5" Type="http://schemas.openxmlformats.org/officeDocument/2006/relationships/hyperlink" Target="javascript:void(window.open('OtchetListGrid.aspx?NumCode=2330901&amp;PassParam=11092012000000','_blank','width=600,%20height=800,%20resizable=no,%20scrollbars=yes'))" TargetMode="External"/><Relationship Id="rId95" Type="http://schemas.openxmlformats.org/officeDocument/2006/relationships/hyperlink" Target="javascript:void(window.open('OtchetListGrid.aspx?NumCode=2330601&amp;PassParam=11092034000000','_blank','width=600,%20height=800,%20resizable=no,%20scrollbars=yes'))" TargetMode="External"/><Relationship Id="rId160" Type="http://schemas.openxmlformats.org/officeDocument/2006/relationships/hyperlink" Target="javascript:void(window.open('OtchetListGrid.aspx?NumCode=2331001&amp;PassParam=11092009000000','_blank','width=600,%20height=800,%20resizable=no,%20scrollbars=yes'))" TargetMode="External"/><Relationship Id="rId181" Type="http://schemas.openxmlformats.org/officeDocument/2006/relationships/hyperlink" Target="javascript:void(window.open('OtchetListGrid.aspx?NumCode=2331001&amp;PassParam=11092024000000','_blank','width=600,%20height=800,%20resizable=no,%20scrollbars=yes'))" TargetMode="External"/><Relationship Id="rId216" Type="http://schemas.openxmlformats.org/officeDocument/2006/relationships/hyperlink" Target="javascript:void(window.open('OtchetListGrid.aspx?NumCode=2331001&amp;PassParam=11092027000000','_blank','width=600,%20height=800,%20resizable=no,%20scrollbars=yes'))" TargetMode="External"/><Relationship Id="rId22" Type="http://schemas.openxmlformats.org/officeDocument/2006/relationships/hyperlink" Target="javascript:void(window.open('OtchetListGrid.aspx?NumCode=2330101&amp;PassParam=11092015000000','_blank','width=600,%20height=800,%20resizable=no,%20scrollbars=yes'))" TargetMode="External"/><Relationship Id="rId43" Type="http://schemas.openxmlformats.org/officeDocument/2006/relationships/hyperlink" Target="javascript:void(window.open('OtchetListGrid.aspx?NumCode=2330101&amp;PassParam=11092017000000','_blank','width=600,%20height=800,%20resizable=no,%20scrollbars=yes'))" TargetMode="External"/><Relationship Id="rId64" Type="http://schemas.openxmlformats.org/officeDocument/2006/relationships/hyperlink" Target="javascript:void(window.open('OtchetListGrid.aspx?NumCode=2330101&amp;PassParam=11092019000000','_blank','width=600,%20height=800,%20resizable=no,%20scrollbars=yes'))" TargetMode="External"/><Relationship Id="rId118" Type="http://schemas.openxmlformats.org/officeDocument/2006/relationships/hyperlink" Target="javascript:void(window.open('OtchetListGrid.aspx?NumCode=2331001&amp;PassParam=11092003000000','_blank','width=600,%20height=800,%20resizable=no,%20scrollbars=yes'))" TargetMode="External"/><Relationship Id="rId139" Type="http://schemas.openxmlformats.org/officeDocument/2006/relationships/hyperlink" Target="javascript:void(window.open('OtchetListGrid.aspx?NumCode=2331001&amp;PassParam=11092006000000','_blank','width=600,%20height=800,%20resizable=no,%20scrollbars=yes'))" TargetMode="External"/><Relationship Id="rId85" Type="http://schemas.openxmlformats.org/officeDocument/2006/relationships/hyperlink" Target="javascript:void(window.open('OtchetListGrid.aspx?NumCode=2330101&amp;PassParam=11092033000000','_blank','width=600,%20height=800,%20resizable=no,%20scrollbars=yes'))" TargetMode="External"/><Relationship Id="rId150" Type="http://schemas.openxmlformats.org/officeDocument/2006/relationships/hyperlink" Target="javascript:void(window.open('OtchetListGrid.aspx?NumCode=2330501&amp;PassParam=11092008000000','_blank','width=600,%20height=800,%20resizable=no,%20scrollbars=yes'))" TargetMode="External"/><Relationship Id="rId171" Type="http://schemas.openxmlformats.org/officeDocument/2006/relationships/hyperlink" Target="javascript:void(window.open('OtchetListGrid.aspx?NumCode=2330501&amp;PassParam=11092023000000','_blank','width=600,%20height=800,%20resizable=no,%20scrollbars=yes'))" TargetMode="External"/><Relationship Id="rId192" Type="http://schemas.openxmlformats.org/officeDocument/2006/relationships/hyperlink" Target="javascript:void(window.open('OtchetListGrid.aspx?NumCode=2330501&amp;PassParam=11092022000000','_blank','width=600,%20height=800,%20resizable=no,%20scrollbars=yes'))" TargetMode="External"/><Relationship Id="rId206" Type="http://schemas.openxmlformats.org/officeDocument/2006/relationships/hyperlink" Target="javascript:void(window.open('OtchetListGrid.aspx?NumCode=2330501&amp;PassParam=11092026000000','_blank','width=600,%20height=800,%20resizable=no,%20scrollbars=yes'))" TargetMode="External"/><Relationship Id="rId12" Type="http://schemas.openxmlformats.org/officeDocument/2006/relationships/hyperlink" Target="javascript:void(window.open('OtchetListGrid.aspx?NumCode=2330901&amp;PassParam=11092013000000','_blank','width=600,%20height=800,%20resizable=no,%20scrollbars=yes'))" TargetMode="External"/><Relationship Id="rId33" Type="http://schemas.openxmlformats.org/officeDocument/2006/relationships/hyperlink" Target="javascript:void(window.open('OtchetListGrid.aspx?NumCode=2330901&amp;PassParam=11092016000000','_blank','width=600,%20height=800,%20resizable=no,%20scrollbars=yes'))" TargetMode="External"/><Relationship Id="rId108" Type="http://schemas.openxmlformats.org/officeDocument/2006/relationships/hyperlink" Target="javascript:void(window.open('OtchetListGrid.aspx?NumCode=2330501&amp;PassParam=11092002000000','_blank','width=600,%20height=800,%20resizable=no,%20scrollbars=yes'))" TargetMode="External"/><Relationship Id="rId129" Type="http://schemas.openxmlformats.org/officeDocument/2006/relationships/hyperlink" Target="javascript:void(window.open('OtchetListGrid.aspx?NumCode=2330501&amp;PassParam=11092005000000','_blank','width=600,%20height=800,%20resizable=no,%20scrollbars=yes'))" TargetMode="External"/><Relationship Id="rId54" Type="http://schemas.openxmlformats.org/officeDocument/2006/relationships/hyperlink" Target="javascript:void(window.open('OtchetListGrid.aspx?NumCode=2330901&amp;PassParam=11092018000000','_blank','width=600,%20height=800,%20resizable=no,%20scrollbars=yes'))" TargetMode="External"/><Relationship Id="rId75" Type="http://schemas.openxmlformats.org/officeDocument/2006/relationships/hyperlink" Target="javascript:void(window.open('OtchetListGrid.aspx?NumCode=2330901&amp;PassParam=11092020000000','_blank','width=600,%20height=800,%20resizable=no,%20scrollbars=yes'))" TargetMode="External"/><Relationship Id="rId96" Type="http://schemas.openxmlformats.org/officeDocument/2006/relationships/hyperlink" Target="javascript:void(window.open('OtchetListGrid.aspx?NumCode=2330901&amp;PassParam=11092034000000','_blank','width=600,%20height=800,%20resizable=no,%20scrollbars=yes'))" TargetMode="External"/><Relationship Id="rId140" Type="http://schemas.openxmlformats.org/officeDocument/2006/relationships/hyperlink" Target="javascript:void(window.open('OtchetListGrid.aspx?NumCode=2332101&amp;PassParam=11092006000000','_blank','width=600,%20height=800,%20resizable=no,%20scrollbars=yes'))" TargetMode="External"/><Relationship Id="rId161" Type="http://schemas.openxmlformats.org/officeDocument/2006/relationships/hyperlink" Target="javascript:void(window.open('OtchetListGrid.aspx?NumCode=2332101&amp;PassParam=11092009000000','_blank','width=600,%20height=800,%20resizable=no,%20scrollbars=yes'))" TargetMode="External"/><Relationship Id="rId182" Type="http://schemas.openxmlformats.org/officeDocument/2006/relationships/hyperlink" Target="javascript:void(window.open('OtchetListGrid.aspx?NumCode=2332101&amp;PassParam=11092024000000','_blank','width=600,%20height=800,%20resizable=no,%20scrollbars=yes'))" TargetMode="External"/><Relationship Id="rId217" Type="http://schemas.openxmlformats.org/officeDocument/2006/relationships/hyperlink" Target="javascript:void(window.open('OtchetListGrid.aspx?NumCode=2332101&amp;PassParam=11092027000000','_blank','width=600,%20height=800,%20resizable=no,%20scrollbars=yes'))" TargetMode="External"/><Relationship Id="rId6" Type="http://schemas.openxmlformats.org/officeDocument/2006/relationships/hyperlink" Target="javascript:void(window.open('OtchetListGrid.aspx?NumCode=2331001&amp;PassParam=11092012000000','_blank','width=600,%20height=800,%20resizable=no,%20scrollbars=yes'))" TargetMode="External"/><Relationship Id="rId23" Type="http://schemas.openxmlformats.org/officeDocument/2006/relationships/hyperlink" Target="javascript:void(window.open('OtchetListGrid.aspx?NumCode=2330201&amp;PassParam=11092015000000','_blank','width=600,%20height=800,%20resizable=no,%20scrollbars=yes'))" TargetMode="External"/><Relationship Id="rId119" Type="http://schemas.openxmlformats.org/officeDocument/2006/relationships/hyperlink" Target="javascript:void(window.open('OtchetListGrid.aspx?NumCode=2332101&amp;PassParam=11092003000000','_blank','width=600,%20height=800,%20resizable=no,%20scrollbars=yes'))" TargetMode="External"/><Relationship Id="rId44" Type="http://schemas.openxmlformats.org/officeDocument/2006/relationships/hyperlink" Target="javascript:void(window.open('OtchetListGrid.aspx?NumCode=2330201&amp;PassParam=11092017000000','_blank','width=600,%20height=800,%20resizable=no,%20scrollbars=yes'))" TargetMode="External"/><Relationship Id="rId65" Type="http://schemas.openxmlformats.org/officeDocument/2006/relationships/hyperlink" Target="javascript:void(window.open('OtchetListGrid.aspx?NumCode=2330201&amp;PassParam=11092019000000','_blank','width=600,%20height=800,%20resizable=no,%20scrollbars=yes'))" TargetMode="External"/><Relationship Id="rId86" Type="http://schemas.openxmlformats.org/officeDocument/2006/relationships/hyperlink" Target="javascript:void(window.open('OtchetListGrid.aspx?NumCode=2330201&amp;PassParam=11092033000000','_blank','width=600,%20height=800,%20resizable=no,%20scrollbars=yes'))" TargetMode="External"/><Relationship Id="rId130" Type="http://schemas.openxmlformats.org/officeDocument/2006/relationships/hyperlink" Target="javascript:void(window.open('OtchetListGrid.aspx?NumCode=2330601&amp;PassParam=11092005000000','_blank','width=600,%20height=800,%20resizable=no,%20scrollbars=yes'))" TargetMode="External"/><Relationship Id="rId151" Type="http://schemas.openxmlformats.org/officeDocument/2006/relationships/hyperlink" Target="javascript:void(window.open('OtchetListGrid.aspx?NumCode=2330601&amp;PassParam=11092008000000','_blank','width=600,%20height=800,%20resizable=no,%20scrollbars=yes'))" TargetMode="External"/><Relationship Id="rId172" Type="http://schemas.openxmlformats.org/officeDocument/2006/relationships/hyperlink" Target="javascript:void(window.open('OtchetListGrid.aspx?NumCode=2330601&amp;PassParam=11092023000000','_blank','width=600,%20height=800,%20resizable=no,%20scrollbars=yes'))" TargetMode="External"/><Relationship Id="rId193" Type="http://schemas.openxmlformats.org/officeDocument/2006/relationships/hyperlink" Target="javascript:void(window.open('OtchetListGrid.aspx?NumCode=2330601&amp;PassParam=11092022000000','_blank','width=600,%20height=800,%20resizable=no,%20scrollbars=yes'))" TargetMode="External"/><Relationship Id="rId207" Type="http://schemas.openxmlformats.org/officeDocument/2006/relationships/hyperlink" Target="javascript:void(window.open('OtchetListGrid.aspx?NumCode=2330601&amp;PassParam=11092026000000','_blank','width=600,%20height=800,%20resizable=no,%20scrollbars=yes'))" TargetMode="External"/><Relationship Id="rId13" Type="http://schemas.openxmlformats.org/officeDocument/2006/relationships/hyperlink" Target="javascript:void(window.open('OtchetListGrid.aspx?NumCode=2331001&amp;PassParam=11092013000000','_blank','width=600,%20height=800,%20resizable=no,%20scrollbars=yes'))" TargetMode="External"/><Relationship Id="rId109" Type="http://schemas.openxmlformats.org/officeDocument/2006/relationships/hyperlink" Target="javascript:void(window.open('OtchetListGrid.aspx?NumCode=2330601&amp;PassParam=11092002000000','_blank','width=600,%20height=800,%20resizable=no,%20scrollbars=yes'))" TargetMode="External"/><Relationship Id="rId34" Type="http://schemas.openxmlformats.org/officeDocument/2006/relationships/hyperlink" Target="javascript:void(window.open('OtchetListGrid.aspx?NumCode=2331001&amp;PassParam=11092016000000','_blank','width=600,%20height=800,%20resizable=no,%20scrollbars=yes'))" TargetMode="External"/><Relationship Id="rId55" Type="http://schemas.openxmlformats.org/officeDocument/2006/relationships/hyperlink" Target="javascript:void(window.open('OtchetListGrid.aspx?NumCode=2331001&amp;PassParam=11092018000000','_blank','width=600,%20height=800,%20resizable=no,%20scrollbars=yes'))" TargetMode="External"/><Relationship Id="rId76" Type="http://schemas.openxmlformats.org/officeDocument/2006/relationships/hyperlink" Target="javascript:void(window.open('OtchetListGrid.aspx?NumCode=2331001&amp;PassParam=11092020000000','_blank','width=600,%20height=800,%20resizable=no,%20scrollbars=yes'))" TargetMode="External"/><Relationship Id="rId97" Type="http://schemas.openxmlformats.org/officeDocument/2006/relationships/hyperlink" Target="javascript:void(window.open('OtchetListGrid.aspx?NumCode=2331001&amp;PassParam=11092034000000','_blank','width=600,%20height=800,%20resizable=no,%20scrollbars=yes'))" TargetMode="External"/><Relationship Id="rId120" Type="http://schemas.openxmlformats.org/officeDocument/2006/relationships/hyperlink" Target="javascript:void(window.open('OtchetListGrid.aspx?NumCode=2330101&amp;PassParam=11092004000000','_blank','width=600,%20height=800,%20resizable=no,%20scrollbars=yes'))" TargetMode="External"/><Relationship Id="rId141" Type="http://schemas.openxmlformats.org/officeDocument/2006/relationships/hyperlink" Target="javascript:void(window.open('OtchetListGrid.aspx?NumCode=2330101&amp;PassParam=11092007000000','_blank','width=600,%20height=800,%20resizable=no,%20scrollbars=yes'))" TargetMode="External"/><Relationship Id="rId7" Type="http://schemas.openxmlformats.org/officeDocument/2006/relationships/hyperlink" Target="javascript:void(window.open('OtchetListGrid.aspx?NumCode=2332101&amp;PassParam=11092012000000','_blank','width=600,%20height=800,%20resizable=no,%20scrollbars=yes'))" TargetMode="External"/><Relationship Id="rId162" Type="http://schemas.openxmlformats.org/officeDocument/2006/relationships/hyperlink" Target="javascript:void(window.open('OtchetListGrid.aspx?NumCode=2330101&amp;PassParam=11092010000000','_blank','width=600,%20height=800,%20resizable=no,%20scrollbars=yes'))" TargetMode="External"/><Relationship Id="rId183" Type="http://schemas.openxmlformats.org/officeDocument/2006/relationships/hyperlink" Target="javascript:void(window.open('OtchetListGrid.aspx?NumCode=2330101&amp;PassParam=11092025000000','_blank','width=600,%20height=800,%20resizable=no,%20scrollbars=yes'))" TargetMode="External"/><Relationship Id="rId218" Type="http://schemas.openxmlformats.org/officeDocument/2006/relationships/hyperlink" Target="javascript:void(window.open('OtchetListGrid.aspx?NumCode=2330101&amp;PassParam=11092028000000','_blank','width=600,%20height=800,%20resizable=no,%20scrollbars=yes'))" TargetMode="External"/><Relationship Id="rId24" Type="http://schemas.openxmlformats.org/officeDocument/2006/relationships/hyperlink" Target="javascript:void(window.open('OtchetListGrid.aspx?NumCode=2330501&amp;PassParam=11092015000000','_blank','width=600,%20height=800,%20resizable=no,%20scrollbars=yes'))" TargetMode="External"/><Relationship Id="rId45" Type="http://schemas.openxmlformats.org/officeDocument/2006/relationships/hyperlink" Target="javascript:void(window.open('OtchetListGrid.aspx?NumCode=2330501&amp;PassParam=11092017000000','_blank','width=600,%20height=800,%20resizable=no,%20scrollbars=yes'))" TargetMode="External"/><Relationship Id="rId66" Type="http://schemas.openxmlformats.org/officeDocument/2006/relationships/hyperlink" Target="javascript:void(window.open('OtchetListGrid.aspx?NumCode=2330501&amp;PassParam=11092019000000','_blank','width=600,%20height=800,%20resizable=no,%20scrollbars=yes'))" TargetMode="External"/><Relationship Id="rId87" Type="http://schemas.openxmlformats.org/officeDocument/2006/relationships/hyperlink" Target="javascript:void(window.open('OtchetListGrid.aspx?NumCode=2330501&amp;PassParam=11092033000000','_blank','width=600,%20height=800,%20resizable=no,%20scrollbars=yes'))" TargetMode="External"/><Relationship Id="rId110" Type="http://schemas.openxmlformats.org/officeDocument/2006/relationships/hyperlink" Target="javascript:void(window.open('OtchetListGrid.aspx?NumCode=2330901&amp;PassParam=11092002000000','_blank','width=600,%20height=800,%20resizable=no,%20scrollbars=yes'))" TargetMode="External"/><Relationship Id="rId131" Type="http://schemas.openxmlformats.org/officeDocument/2006/relationships/hyperlink" Target="javascript:void(window.open('OtchetListGrid.aspx?NumCode=2330901&amp;PassParam=11092005000000','_blank','width=600,%20height=800,%20resizable=no,%20scrollbars=yes'))" TargetMode="External"/><Relationship Id="rId152" Type="http://schemas.openxmlformats.org/officeDocument/2006/relationships/hyperlink" Target="javascript:void(window.open('OtchetListGrid.aspx?NumCode=2330901&amp;PassParam=11092008000000','_blank','width=600,%20height=800,%20resizable=no,%20scrollbars=yes'))" TargetMode="External"/><Relationship Id="rId173" Type="http://schemas.openxmlformats.org/officeDocument/2006/relationships/hyperlink" Target="javascript:void(window.open('OtchetListGrid.aspx?NumCode=2330901&amp;PassParam=11092023000000','_blank','width=600,%20height=800,%20resizable=no,%20scrollbars=yes'))" TargetMode="External"/><Relationship Id="rId194" Type="http://schemas.openxmlformats.org/officeDocument/2006/relationships/hyperlink" Target="javascript:void(window.open('OtchetListGrid.aspx?NumCode=2330901&amp;PassParam=11092022000000','_blank','width=600,%20height=800,%20resizable=no,%20scrollbars=yes'))" TargetMode="External"/><Relationship Id="rId208" Type="http://schemas.openxmlformats.org/officeDocument/2006/relationships/hyperlink" Target="javascript:void(window.open('OtchetListGrid.aspx?NumCode=2330901&amp;PassParam=11092026000000','_blank','width=600,%20height=800,%20resizable=no,%20scrollbars=yes'))" TargetMode="External"/><Relationship Id="rId14" Type="http://schemas.openxmlformats.org/officeDocument/2006/relationships/hyperlink" Target="javascript:void(window.open('OtchetListGrid.aspx?NumCode=2332101&amp;PassParam=11092013000000','_blank','width=600,%20height=800,%20resizable=no,%20scrollbars=yes'))" TargetMode="External"/><Relationship Id="rId35" Type="http://schemas.openxmlformats.org/officeDocument/2006/relationships/hyperlink" Target="javascript:void(window.open('OtchetListGrid.aspx?NumCode=2332101&amp;PassParam=11092016000000','_blank','width=600,%20height=800,%20resizable=no,%20scrollbars=yes'))" TargetMode="External"/><Relationship Id="rId56" Type="http://schemas.openxmlformats.org/officeDocument/2006/relationships/hyperlink" Target="javascript:void(window.open('OtchetListGrid.aspx?NumCode=2332101&amp;PassParam=11092018000000','_blank','width=600,%20height=800,%20resizable=no,%20scrollbars=yes'))" TargetMode="External"/><Relationship Id="rId77" Type="http://schemas.openxmlformats.org/officeDocument/2006/relationships/hyperlink" Target="javascript:void(window.open('OtchetListGrid.aspx?NumCode=2332101&amp;PassParam=11092020000000','_blank','width=600,%20height=800,%20resizable=no,%20scrollbars=yes'))" TargetMode="External"/><Relationship Id="rId100" Type="http://schemas.openxmlformats.org/officeDocument/2006/relationships/hyperlink" Target="javascript:void(window.open('OtchetListGrid.aspx?NumCode=2330201&amp;PassParam=11092001000000','_blank','width=600,%20height=800,%20resizable=no,%20scrollbars=yes'))" TargetMode="External"/><Relationship Id="rId8" Type="http://schemas.openxmlformats.org/officeDocument/2006/relationships/hyperlink" Target="javascript:void(window.open('OtchetListGrid.aspx?NumCode=2330101&amp;PassParam=11092013000000','_blank','width=600,%20height=800,%20resizable=no,%20scrollbars=yes'))" TargetMode="External"/><Relationship Id="rId98" Type="http://schemas.openxmlformats.org/officeDocument/2006/relationships/hyperlink" Target="javascript:void(window.open('OtchetListGrid.aspx?NumCode=2332101&amp;PassParam=11092034000000','_blank','width=600,%20height=800,%20resizable=no,%20scrollbars=yes'))" TargetMode="External"/><Relationship Id="rId121" Type="http://schemas.openxmlformats.org/officeDocument/2006/relationships/hyperlink" Target="javascript:void(window.open('OtchetListGrid.aspx?NumCode=2330201&amp;PassParam=11092004000000','_blank','width=600,%20height=800,%20resizable=no,%20scrollbars=yes'))" TargetMode="External"/><Relationship Id="rId142" Type="http://schemas.openxmlformats.org/officeDocument/2006/relationships/hyperlink" Target="javascript:void(window.open('OtchetListGrid.aspx?NumCode=2330201&amp;PassParam=11092007000000','_blank','width=600,%20height=800,%20resizable=no,%20scrollbars=yes'))" TargetMode="External"/><Relationship Id="rId163" Type="http://schemas.openxmlformats.org/officeDocument/2006/relationships/hyperlink" Target="javascript:void(window.open('OtchetListGrid.aspx?NumCode=2330201&amp;PassParam=11092010000000','_blank','width=600,%20height=800,%20resizable=no,%20scrollbars=yes'))" TargetMode="External"/><Relationship Id="rId184" Type="http://schemas.openxmlformats.org/officeDocument/2006/relationships/hyperlink" Target="javascript:void(window.open('OtchetListGrid.aspx?NumCode=2330201&amp;PassParam=11092025000000','_blank','width=600,%20height=800,%20resizable=no,%20scrollbars=yes'))" TargetMode="External"/><Relationship Id="rId219" Type="http://schemas.openxmlformats.org/officeDocument/2006/relationships/hyperlink" Target="javascript:void(window.open('OtchetListGrid.aspx?NumCode=2330201&amp;PassParam=11092028000000','_blank','width=600,%20height=800,%20resizable=no,%20scrollbars=yes'))" TargetMode="External"/><Relationship Id="rId3" Type="http://schemas.openxmlformats.org/officeDocument/2006/relationships/hyperlink" Target="javascript:void(window.open('OtchetListGrid.aspx?NumCode=2330501&amp;PassParam=11092012000000','_blank','width=600,%20height=800,%20resizable=no,%20scrollbars=yes'))" TargetMode="External"/><Relationship Id="rId214" Type="http://schemas.openxmlformats.org/officeDocument/2006/relationships/hyperlink" Target="javascript:void(window.open('OtchetListGrid.aspx?NumCode=2330601&amp;PassParam=11092027000000','_blank','width=600,%20height=800,%20resizable=no,%20scrollbars=yes'))" TargetMode="External"/><Relationship Id="rId25" Type="http://schemas.openxmlformats.org/officeDocument/2006/relationships/hyperlink" Target="javascript:void(window.open('OtchetListGrid.aspx?NumCode=2330601&amp;PassParam=11092015000000','_blank','width=600,%20height=800,%20resizable=no,%20scrollbars=yes'))" TargetMode="External"/><Relationship Id="rId46" Type="http://schemas.openxmlformats.org/officeDocument/2006/relationships/hyperlink" Target="javascript:void(window.open('OtchetListGrid.aspx?NumCode=2330601&amp;PassParam=11092017000000','_blank','width=600,%20height=800,%20resizable=no,%20scrollbars=yes'))" TargetMode="External"/><Relationship Id="rId67" Type="http://schemas.openxmlformats.org/officeDocument/2006/relationships/hyperlink" Target="javascript:void(window.open('OtchetListGrid.aspx?NumCode=2330601&amp;PassParam=11092019000000','_blank','width=600,%20height=800,%20resizable=no,%20scrollbars=yes'))" TargetMode="External"/><Relationship Id="rId116" Type="http://schemas.openxmlformats.org/officeDocument/2006/relationships/hyperlink" Target="javascript:void(window.open('OtchetListGrid.aspx?NumCode=2330601&amp;PassParam=11092003000000','_blank','width=600,%20height=800,%20resizable=no,%20scrollbars=yes'))" TargetMode="External"/><Relationship Id="rId137" Type="http://schemas.openxmlformats.org/officeDocument/2006/relationships/hyperlink" Target="javascript:void(window.open('OtchetListGrid.aspx?NumCode=2330601&amp;PassParam=11092006000000','_blank','width=600,%20height=800,%20resizable=no,%20scrollbars=yes'))" TargetMode="External"/><Relationship Id="rId158" Type="http://schemas.openxmlformats.org/officeDocument/2006/relationships/hyperlink" Target="javascript:void(window.open('OtchetListGrid.aspx?NumCode=2330601&amp;PassParam=11092009000000','_blank','width=600,%20height=800,%20resizable=no,%20scrollbars=yes'))" TargetMode="External"/><Relationship Id="rId20" Type="http://schemas.openxmlformats.org/officeDocument/2006/relationships/hyperlink" Target="javascript:void(window.open('OtchetListGrid.aspx?NumCode=2331001&amp;PassParam=11092014000000','_blank','width=600,%20height=800,%20resizable=no,%20scrollbars=yes'))" TargetMode="External"/><Relationship Id="rId41" Type="http://schemas.openxmlformats.org/officeDocument/2006/relationships/hyperlink" Target="javascript:void(window.open('OtchetListGrid.aspx?NumCode=2331001&amp;PassParam=11092030000000','_blank','width=600,%20height=800,%20resizable=no,%20scrollbars=yes'))" TargetMode="External"/><Relationship Id="rId62" Type="http://schemas.openxmlformats.org/officeDocument/2006/relationships/hyperlink" Target="javascript:void(window.open('OtchetListGrid.aspx?NumCode=2331001&amp;PassParam=11092031000000','_blank','width=600,%20height=800,%20resizable=no,%20scrollbars=yes'))" TargetMode="External"/><Relationship Id="rId83" Type="http://schemas.openxmlformats.org/officeDocument/2006/relationships/hyperlink" Target="javascript:void(window.open('OtchetListGrid.aspx?NumCode=2331001&amp;PassParam=11092032000000','_blank','width=600,%20height=800,%20resizable=no,%20scrollbars=yes'))" TargetMode="External"/><Relationship Id="rId88" Type="http://schemas.openxmlformats.org/officeDocument/2006/relationships/hyperlink" Target="javascript:void(window.open('OtchetListGrid.aspx?NumCode=2330601&amp;PassParam=11092033000000','_blank','width=600,%20height=800,%20resizable=no,%20scrollbars=yes'))" TargetMode="External"/><Relationship Id="rId111" Type="http://schemas.openxmlformats.org/officeDocument/2006/relationships/hyperlink" Target="javascript:void(window.open('OtchetListGrid.aspx?NumCode=2331001&amp;PassParam=11092002000000','_blank','width=600,%20height=800,%20resizable=no,%20scrollbars=yes'))" TargetMode="External"/><Relationship Id="rId132" Type="http://schemas.openxmlformats.org/officeDocument/2006/relationships/hyperlink" Target="javascript:void(window.open('OtchetListGrid.aspx?NumCode=2331001&amp;PassParam=11092005000000','_blank','width=600,%20height=800,%20resizable=no,%20scrollbars=yes'))" TargetMode="External"/><Relationship Id="rId153" Type="http://schemas.openxmlformats.org/officeDocument/2006/relationships/hyperlink" Target="javascript:void(window.open('OtchetListGrid.aspx?NumCode=2331001&amp;PassParam=11092008000000','_blank','width=600,%20height=800,%20resizable=no,%20scrollbars=yes'))" TargetMode="External"/><Relationship Id="rId174" Type="http://schemas.openxmlformats.org/officeDocument/2006/relationships/hyperlink" Target="javascript:void(window.open('OtchetListGrid.aspx?NumCode=2331001&amp;PassParam=11092023000000','_blank','width=600,%20height=800,%20resizable=no,%20scrollbars=yes'))" TargetMode="External"/><Relationship Id="rId179" Type="http://schemas.openxmlformats.org/officeDocument/2006/relationships/hyperlink" Target="javascript:void(window.open('OtchetListGrid.aspx?NumCode=2330601&amp;PassParam=11092024000000','_blank','width=600,%20height=800,%20resizable=no,%20scrollbars=yes'))" TargetMode="External"/><Relationship Id="rId195" Type="http://schemas.openxmlformats.org/officeDocument/2006/relationships/hyperlink" Target="javascript:void(window.open('OtchetListGrid.aspx?NumCode=2331001&amp;PassParam=11092022000000','_blank','width=600,%20height=800,%20resizable=no,%20scrollbars=yes'))" TargetMode="External"/><Relationship Id="rId209" Type="http://schemas.openxmlformats.org/officeDocument/2006/relationships/hyperlink" Target="javascript:void(window.open('OtchetListGrid.aspx?NumCode=2331001&amp;PassParam=11092026000000','_blank','width=600,%20height=800,%20resizable=no,%20scrollbars=yes'))" TargetMode="External"/><Relationship Id="rId190" Type="http://schemas.openxmlformats.org/officeDocument/2006/relationships/hyperlink" Target="javascript:void(window.open('OtchetListGrid.aspx?NumCode=2330101&amp;PassParam=11092022000000','_blank','width=600,%20height=800,%20resizable=no,%20scrollbars=yes'))" TargetMode="External"/><Relationship Id="rId204" Type="http://schemas.openxmlformats.org/officeDocument/2006/relationships/hyperlink" Target="javascript:void(window.open('OtchetListGrid.aspx?NumCode=2330101&amp;PassParam=11092026000000','_blank','width=600,%20height=800,%20resizable=no,%20scrollbars=yes'))" TargetMode="External"/><Relationship Id="rId220" Type="http://schemas.openxmlformats.org/officeDocument/2006/relationships/hyperlink" Target="javascript:void(window.open('OtchetListGrid.aspx?NumCode=2330501&amp;PassParam=11092028000000','_blank','width=600,%20height=800,%20resizable=no,%20scrollbars=yes'))" TargetMode="External"/><Relationship Id="rId225" Type="http://schemas.openxmlformats.org/officeDocument/2006/relationships/printerSettings" Target="../printerSettings/printerSettings9.bin"/><Relationship Id="rId15" Type="http://schemas.openxmlformats.org/officeDocument/2006/relationships/hyperlink" Target="javascript:void(window.open('OtchetListGrid.aspx?NumCode=2330101&amp;PassParam=11092014000000','_blank','width=600,%20height=800,%20resizable=no,%20scrollbars=yes'))" TargetMode="External"/><Relationship Id="rId36" Type="http://schemas.openxmlformats.org/officeDocument/2006/relationships/hyperlink" Target="javascript:void(window.open('OtchetListGrid.aspx?NumCode=2330101&amp;PassParam=11092030000000','_blank','width=600,%20height=800,%20resizable=no,%20scrollbars=yes'))" TargetMode="External"/><Relationship Id="rId57" Type="http://schemas.openxmlformats.org/officeDocument/2006/relationships/hyperlink" Target="javascript:void(window.open('OtchetListGrid.aspx?NumCode=2330101&amp;PassParam=11092031000000','_blank','width=600,%20height=800,%20resizable=no,%20scrollbars=yes'))" TargetMode="External"/><Relationship Id="rId106" Type="http://schemas.openxmlformats.org/officeDocument/2006/relationships/hyperlink" Target="javascript:void(window.open('OtchetListGrid.aspx?NumCode=2330101&amp;PassParam=11092002000000','_blank','width=600,%20height=800,%20resizable=no,%20scrollbars=yes'))" TargetMode="External"/><Relationship Id="rId127" Type="http://schemas.openxmlformats.org/officeDocument/2006/relationships/hyperlink" Target="javascript:void(window.open('OtchetListGrid.aspx?NumCode=2330101&amp;PassParam=11092005000000','_blank','width=600,%20height=800,%20resizable=no,%20scrollbars=yes'))" TargetMode="External"/><Relationship Id="rId10" Type="http://schemas.openxmlformats.org/officeDocument/2006/relationships/hyperlink" Target="javascript:void(window.open('OtchetListGrid.aspx?NumCode=2330501&amp;PassParam=11092013000000','_blank','width=600,%20height=800,%20resizable=no,%20scrollbars=yes'))" TargetMode="External"/><Relationship Id="rId31" Type="http://schemas.openxmlformats.org/officeDocument/2006/relationships/hyperlink" Target="javascript:void(window.open('OtchetListGrid.aspx?NumCode=2330501&amp;PassParam=11092016000000','_blank','width=600,%20height=800,%20resizable=no,%20scrollbars=yes'))" TargetMode="External"/><Relationship Id="rId52" Type="http://schemas.openxmlformats.org/officeDocument/2006/relationships/hyperlink" Target="javascript:void(window.open('OtchetListGrid.aspx?NumCode=2330501&amp;PassParam=11092018000000','_blank','width=600,%20height=800,%20resizable=no,%20scrollbars=yes'))" TargetMode="External"/><Relationship Id="rId73" Type="http://schemas.openxmlformats.org/officeDocument/2006/relationships/hyperlink" Target="javascript:void(window.open('OtchetListGrid.aspx?NumCode=2330501&amp;PassParam=11092020000000','_blank','width=600,%20height=800,%20resizable=no,%20scrollbars=yes'))" TargetMode="External"/><Relationship Id="rId78" Type="http://schemas.openxmlformats.org/officeDocument/2006/relationships/hyperlink" Target="javascript:void(window.open('OtchetListGrid.aspx?NumCode=2330101&amp;PassParam=11092032000000','_blank','width=600,%20height=800,%20resizable=no,%20scrollbars=yes'))" TargetMode="External"/><Relationship Id="rId94" Type="http://schemas.openxmlformats.org/officeDocument/2006/relationships/hyperlink" Target="javascript:void(window.open('OtchetListGrid.aspx?NumCode=2330501&amp;PassParam=11092034000000','_blank','width=600,%20height=800,%20resizable=no,%20scrollbars=yes'))" TargetMode="External"/><Relationship Id="rId99" Type="http://schemas.openxmlformats.org/officeDocument/2006/relationships/hyperlink" Target="javascript:void(window.open('OtchetListGrid.aspx?NumCode=2330101&amp;PassParam=11092001000000','_blank','width=600,%20height=800,%20resizable=no,%20scrollbars=yes'))" TargetMode="External"/><Relationship Id="rId101" Type="http://schemas.openxmlformats.org/officeDocument/2006/relationships/hyperlink" Target="javascript:void(window.open('OtchetListGrid.aspx?NumCode=2330501&amp;PassParam=11092001000000','_blank','width=600,%20height=800,%20resizable=no,%20scrollbars=yes'))" TargetMode="External"/><Relationship Id="rId122" Type="http://schemas.openxmlformats.org/officeDocument/2006/relationships/hyperlink" Target="javascript:void(window.open('OtchetListGrid.aspx?NumCode=2330501&amp;PassParam=11092004000000','_blank','width=600,%20height=800,%20resizable=no,%20scrollbars=yes'))" TargetMode="External"/><Relationship Id="rId143" Type="http://schemas.openxmlformats.org/officeDocument/2006/relationships/hyperlink" Target="javascript:void(window.open('OtchetListGrid.aspx?NumCode=2330501&amp;PassParam=11092007000000','_blank','width=600,%20height=800,%20resizable=no,%20scrollbars=yes'))" TargetMode="External"/><Relationship Id="rId148" Type="http://schemas.openxmlformats.org/officeDocument/2006/relationships/hyperlink" Target="javascript:void(window.open('OtchetListGrid.aspx?NumCode=2330101&amp;PassParam=11092008000000','_blank','width=600,%20height=800,%20resizable=no,%20scrollbars=yes'))" TargetMode="External"/><Relationship Id="rId164" Type="http://schemas.openxmlformats.org/officeDocument/2006/relationships/hyperlink" Target="javascript:void(window.open('OtchetListGrid.aspx?NumCode=2330501&amp;PassParam=11092010000000','_blank','width=600,%20height=800,%20resizable=no,%20scrollbars=yes'))" TargetMode="External"/><Relationship Id="rId169" Type="http://schemas.openxmlformats.org/officeDocument/2006/relationships/hyperlink" Target="javascript:void(window.open('OtchetListGrid.aspx?NumCode=2330101&amp;PassParam=11092023000000','_blank','width=600,%20height=800,%20resizable=no,%20scrollbars=yes'))" TargetMode="External"/><Relationship Id="rId185" Type="http://schemas.openxmlformats.org/officeDocument/2006/relationships/hyperlink" Target="javascript:void(window.open('OtchetListGrid.aspx?NumCode=2330501&amp;PassParam=11092025000000','_blank','width=600,%20height=800,%20resizable=no,%20scrollbars=yes'))" TargetMode="External"/><Relationship Id="rId4" Type="http://schemas.openxmlformats.org/officeDocument/2006/relationships/hyperlink" Target="javascript:void(window.open('OtchetListGrid.aspx?NumCode=2330601&amp;PassParam=11092012000000','_blank','width=600,%20height=800,%20resizable=no,%20scrollbars=yes'))" TargetMode="External"/><Relationship Id="rId9" Type="http://schemas.openxmlformats.org/officeDocument/2006/relationships/hyperlink" Target="javascript:void(window.open('OtchetListGrid.aspx?NumCode=2330201&amp;PassParam=11092013000000','_blank','width=600,%20height=800,%20resizable=no,%20scrollbars=yes'))" TargetMode="External"/><Relationship Id="rId180" Type="http://schemas.openxmlformats.org/officeDocument/2006/relationships/hyperlink" Target="javascript:void(window.open('OtchetListGrid.aspx?NumCode=2330901&amp;PassParam=11092024000000','_blank','width=600,%20height=800,%20resizable=no,%20scrollbars=yes'))" TargetMode="External"/><Relationship Id="rId210" Type="http://schemas.openxmlformats.org/officeDocument/2006/relationships/hyperlink" Target="javascript:void(window.open('OtchetListGrid.aspx?NumCode=2332101&amp;PassParam=11092026000000','_blank','width=600,%20height=800,%20resizable=no,%20scrollbars=yes'))" TargetMode="External"/><Relationship Id="rId215" Type="http://schemas.openxmlformats.org/officeDocument/2006/relationships/hyperlink" Target="javascript:void(window.open('OtchetListGrid.aspx?NumCode=2330901&amp;PassParam=11092027000000','_blank','width=600,%20height=800,%20resizable=no,%20scrollbars=yes'))" TargetMode="External"/><Relationship Id="rId26" Type="http://schemas.openxmlformats.org/officeDocument/2006/relationships/hyperlink" Target="javascript:void(window.open('OtchetListGrid.aspx?NumCode=2330901&amp;PassParam=11092015000000','_blank','width=600,%20height=800,%20resizable=no,%20scrollbars=yes'))" TargetMode="External"/><Relationship Id="rId47" Type="http://schemas.openxmlformats.org/officeDocument/2006/relationships/hyperlink" Target="javascript:void(window.open('OtchetListGrid.aspx?NumCode=2330901&amp;PassParam=11092017000000','_blank','width=600,%20height=800,%20resizable=no,%20scrollbars=yes'))" TargetMode="External"/><Relationship Id="rId68" Type="http://schemas.openxmlformats.org/officeDocument/2006/relationships/hyperlink" Target="javascript:void(window.open('OtchetListGrid.aspx?NumCode=2330901&amp;PassParam=11092019000000','_blank','width=600,%20height=800,%20resizable=no,%20scrollbars=yes'))" TargetMode="External"/><Relationship Id="rId89" Type="http://schemas.openxmlformats.org/officeDocument/2006/relationships/hyperlink" Target="javascript:void(window.open('OtchetListGrid.aspx?NumCode=2330901&amp;PassParam=11092033000000','_blank','width=600,%20height=800,%20resizable=no,%20scrollbars=yes'))" TargetMode="External"/><Relationship Id="rId112" Type="http://schemas.openxmlformats.org/officeDocument/2006/relationships/hyperlink" Target="javascript:void(window.open('OtchetListGrid.aspx?NumCode=2332101&amp;PassParam=11092002000000','_blank','width=600,%20height=800,%20resizable=no,%20scrollbars=yes'))" TargetMode="External"/><Relationship Id="rId133" Type="http://schemas.openxmlformats.org/officeDocument/2006/relationships/hyperlink" Target="javascript:void(window.open('OtchetListGrid.aspx?NumCode=2332101&amp;PassParam=11092005000000','_blank','width=600,%20height=800,%20resizable=no,%20scrollbars=yes'))" TargetMode="External"/><Relationship Id="rId154" Type="http://schemas.openxmlformats.org/officeDocument/2006/relationships/hyperlink" Target="javascript:void(window.open('OtchetListGrid.aspx?NumCode=2332101&amp;PassParam=11092008000000','_blank','width=600,%20height=800,%20resizable=no,%20scrollbars=yes'))" TargetMode="External"/><Relationship Id="rId175" Type="http://schemas.openxmlformats.org/officeDocument/2006/relationships/hyperlink" Target="javascript:void(window.open('OtchetListGrid.aspx?NumCode=2332101&amp;PassParam=11092023000000','_blank','width=600,%20height=800,%20resizable=no,%20scrollbars=yes'))" TargetMode="External"/><Relationship Id="rId196" Type="http://schemas.openxmlformats.org/officeDocument/2006/relationships/hyperlink" Target="javascript:void(window.open('OtchetListGrid.aspx?NumCode=2332101&amp;PassParam=11092022000000','_blank','width=600,%20height=800,%20resizable=no,%20scrollbars=yes'))" TargetMode="External"/><Relationship Id="rId200" Type="http://schemas.openxmlformats.org/officeDocument/2006/relationships/hyperlink" Target="javascript:void(window.open('OtchetListGrid.aspx?NumCode=2330601&amp;PassParam=11092035000000','_blank','width=600,%20height=800,%20resizable=no,%20scrollbars=yes'))" TargetMode="External"/><Relationship Id="rId16" Type="http://schemas.openxmlformats.org/officeDocument/2006/relationships/hyperlink" Target="javascript:void(window.open('OtchetListGrid.aspx?NumCode=2330201&amp;PassParam=11092014000000','_blank','width=600,%20height=800,%20resizable=no,%20scrollbars=yes'))" TargetMode="External"/><Relationship Id="rId221" Type="http://schemas.openxmlformats.org/officeDocument/2006/relationships/hyperlink" Target="javascript:void(window.open('OtchetListGrid.aspx?NumCode=2330601&amp;PassParam=11092028000000','_blank','width=600,%20height=800,%20resizable=no,%20scrollbars=yes'))" TargetMode="External"/><Relationship Id="rId37" Type="http://schemas.openxmlformats.org/officeDocument/2006/relationships/hyperlink" Target="javascript:void(window.open('OtchetListGrid.aspx?NumCode=2330201&amp;PassParam=11092030000000','_blank','width=600,%20height=800,%20resizable=no,%20scrollbars=yes'))" TargetMode="External"/><Relationship Id="rId58" Type="http://schemas.openxmlformats.org/officeDocument/2006/relationships/hyperlink" Target="javascript:void(window.open('OtchetListGrid.aspx?NumCode=2330201&amp;PassParam=11092031000000','_blank','width=600,%20height=800,%20resizable=no,%20scrollbars=yes'))" TargetMode="External"/><Relationship Id="rId79" Type="http://schemas.openxmlformats.org/officeDocument/2006/relationships/hyperlink" Target="javascript:void(window.open('OtchetListGrid.aspx?NumCode=2330201&amp;PassParam=11092032000000','_blank','width=600,%20height=800,%20resizable=no,%20scrollbars=yes'))" TargetMode="External"/><Relationship Id="rId102" Type="http://schemas.openxmlformats.org/officeDocument/2006/relationships/hyperlink" Target="javascript:void(window.open('OtchetListGrid.aspx?NumCode=2330601&amp;PassParam=11092001000000','_blank','width=600,%20height=800,%20resizable=no,%20scrollbars=yes'))" TargetMode="External"/><Relationship Id="rId123" Type="http://schemas.openxmlformats.org/officeDocument/2006/relationships/hyperlink" Target="javascript:void(window.open('OtchetListGrid.aspx?NumCode=2330601&amp;PassParam=11092004000000','_blank','width=600,%20height=800,%20resizable=no,%20scrollbars=yes'))" TargetMode="External"/><Relationship Id="rId144" Type="http://schemas.openxmlformats.org/officeDocument/2006/relationships/hyperlink" Target="javascript:void(window.open('OtchetListGrid.aspx?NumCode=2330601&amp;PassParam=11092007000000','_blank','width=600,%20height=800,%20resizable=no,%20scrollbars=yes'))" TargetMode="External"/><Relationship Id="rId90" Type="http://schemas.openxmlformats.org/officeDocument/2006/relationships/hyperlink" Target="javascript:void(window.open('OtchetListGrid.aspx?NumCode=2331001&amp;PassParam=11092033000000','_blank','width=600,%20height=800,%20resizable=no,%20scrollbars=yes'))" TargetMode="External"/><Relationship Id="rId165" Type="http://schemas.openxmlformats.org/officeDocument/2006/relationships/hyperlink" Target="javascript:void(window.open('OtchetListGrid.aspx?NumCode=2330601&amp;PassParam=11092010000000','_blank','width=600,%20height=800,%20resizable=no,%20scrollbars=yes'))" TargetMode="External"/><Relationship Id="rId186" Type="http://schemas.openxmlformats.org/officeDocument/2006/relationships/hyperlink" Target="javascript:void(window.open('OtchetListGrid.aspx?NumCode=2330601&amp;PassParam=11092025000000','_blank','width=600,%20height=800,%20resizable=no,%20scrollbars=yes'))" TargetMode="External"/><Relationship Id="rId211" Type="http://schemas.openxmlformats.org/officeDocument/2006/relationships/hyperlink" Target="javascript:void(window.open('OtchetListGrid.aspx?NumCode=2330101&amp;PassParam=11092027000000','_blank','width=600,%20height=800,%20resizable=no,%20scrollbars=yes'))" TargetMode="External"/><Relationship Id="rId27" Type="http://schemas.openxmlformats.org/officeDocument/2006/relationships/hyperlink" Target="javascript:void(window.open('OtchetListGrid.aspx?NumCode=2331001&amp;PassParam=11092015000000','_blank','width=600,%20height=800,%20resizable=no,%20scrollbars=yes'))" TargetMode="External"/><Relationship Id="rId48" Type="http://schemas.openxmlformats.org/officeDocument/2006/relationships/hyperlink" Target="javascript:void(window.open('OtchetListGrid.aspx?NumCode=2331001&amp;PassParam=11092017000000','_blank','width=600,%20height=800,%20resizable=no,%20scrollbars=yes'))" TargetMode="External"/><Relationship Id="rId69" Type="http://schemas.openxmlformats.org/officeDocument/2006/relationships/hyperlink" Target="javascript:void(window.open('OtchetListGrid.aspx?NumCode=2331001&amp;PassParam=11092019000000','_blank','width=600,%20height=800,%20resizable=no,%20scrollbars=yes'))" TargetMode="External"/><Relationship Id="rId113" Type="http://schemas.openxmlformats.org/officeDocument/2006/relationships/hyperlink" Target="javascript:void(window.open('OtchetListGrid.aspx?NumCode=2330101&amp;PassParam=11092003000000','_blank','width=600,%20height=800,%20resizable=no,%20scrollbars=yes'))" TargetMode="External"/><Relationship Id="rId134" Type="http://schemas.openxmlformats.org/officeDocument/2006/relationships/hyperlink" Target="javascript:void(window.open('OtchetListGrid.aspx?NumCode=2330101&amp;PassParam=11092006000000','_blank','width=600,%20height=800,%20resizable=no,%20scrollbars=yes'))" TargetMode="External"/><Relationship Id="rId80" Type="http://schemas.openxmlformats.org/officeDocument/2006/relationships/hyperlink" Target="javascript:void(window.open('OtchetListGrid.aspx?NumCode=2330501&amp;PassParam=11092032000000','_blank','width=600,%20height=800,%20resizable=no,%20scrollbars=yes'))" TargetMode="External"/><Relationship Id="rId155" Type="http://schemas.openxmlformats.org/officeDocument/2006/relationships/hyperlink" Target="javascript:void(window.open('OtchetListGrid.aspx?NumCode=2330101&amp;PassParam=11092009000000','_blank','width=600,%20height=800,%20resizable=no,%20scrollbars=yes'))" TargetMode="External"/><Relationship Id="rId176" Type="http://schemas.openxmlformats.org/officeDocument/2006/relationships/hyperlink" Target="javascript:void(window.open('OtchetListGrid.aspx?NumCode=2330101&amp;PassParam=11092024000000','_blank','width=600,%20height=800,%20resizable=no,%20scrollbars=yes'))" TargetMode="External"/><Relationship Id="rId197" Type="http://schemas.openxmlformats.org/officeDocument/2006/relationships/hyperlink" Target="javascript:void(window.open('OtchetListGrid.aspx?NumCode=2330101&amp;PassParam=11092035000000','_blank','width=600,%20height=800,%20resizable=no,%20scrollbars=yes'))" TargetMode="External"/><Relationship Id="rId201" Type="http://schemas.openxmlformats.org/officeDocument/2006/relationships/hyperlink" Target="javascript:void(window.open('OtchetListGrid.aspx?NumCode=2330901&amp;PassParam=11092035000000','_blank','width=600,%20height=800,%20resizable=no,%20scrollbars=yes'))" TargetMode="External"/><Relationship Id="rId222" Type="http://schemas.openxmlformats.org/officeDocument/2006/relationships/hyperlink" Target="javascript:void(window.open('OtchetListGrid.aspx?NumCode=2330901&amp;PassParam=11092028000000','_blank','width=600,%20height=800,%20resizable=no,%20scrollbars=yes'))" TargetMode="External"/><Relationship Id="rId17" Type="http://schemas.openxmlformats.org/officeDocument/2006/relationships/hyperlink" Target="javascript:void(window.open('OtchetListGrid.aspx?NumCode=2330501&amp;PassParam=11092014000000','_blank','width=600,%20height=800,%20resizable=no,%20scrollbars=yes'))" TargetMode="External"/><Relationship Id="rId38" Type="http://schemas.openxmlformats.org/officeDocument/2006/relationships/hyperlink" Target="javascript:void(window.open('OtchetListGrid.aspx?NumCode=2330501&amp;PassParam=11092030000000','_blank','width=600,%20height=800,%20resizable=no,%20scrollbars=yes'))" TargetMode="External"/><Relationship Id="rId59" Type="http://schemas.openxmlformats.org/officeDocument/2006/relationships/hyperlink" Target="javascript:void(window.open('OtchetListGrid.aspx?NumCode=2330501&amp;PassParam=11092031000000','_blank','width=600,%20height=800,%20resizable=no,%20scrollbars=yes'))" TargetMode="External"/><Relationship Id="rId103" Type="http://schemas.openxmlformats.org/officeDocument/2006/relationships/hyperlink" Target="javascript:void(window.open('OtchetListGrid.aspx?NumCode=2330901&amp;PassParam=11092001000000','_blank','width=600,%20height=800,%20resizable=no,%20scrollbars=yes'))" TargetMode="External"/><Relationship Id="rId124" Type="http://schemas.openxmlformats.org/officeDocument/2006/relationships/hyperlink" Target="javascript:void(window.open('OtchetListGrid.aspx?NumCode=2330901&amp;PassParam=11092004000000','_blank','width=600,%20height=800,%20resizable=no,%20scrollbars=yes'))" TargetMode="External"/><Relationship Id="rId70" Type="http://schemas.openxmlformats.org/officeDocument/2006/relationships/hyperlink" Target="javascript:void(window.open('OtchetListGrid.aspx?NumCode=2332101&amp;PassParam=11092019000000','_blank','width=600,%20height=800,%20resizable=no,%20scrollbars=yes'))" TargetMode="External"/><Relationship Id="rId91" Type="http://schemas.openxmlformats.org/officeDocument/2006/relationships/hyperlink" Target="javascript:void(window.open('OtchetListGrid.aspx?NumCode=2332101&amp;PassParam=11092033000000','_blank','width=600,%20height=800,%20resizable=no,%20scrollbars=yes'))" TargetMode="External"/><Relationship Id="rId145" Type="http://schemas.openxmlformats.org/officeDocument/2006/relationships/hyperlink" Target="javascript:void(window.open('OtchetListGrid.aspx?NumCode=2330901&amp;PassParam=11092007000000','_blank','width=600,%20height=800,%20resizable=no,%20scrollbars=yes'))" TargetMode="External"/><Relationship Id="rId166" Type="http://schemas.openxmlformats.org/officeDocument/2006/relationships/hyperlink" Target="javascript:void(window.open('OtchetListGrid.aspx?NumCode=2330901&amp;PassParam=11092010000000','_blank','width=600,%20height=800,%20resizable=no,%20scrollbars=yes'))" TargetMode="External"/><Relationship Id="rId187" Type="http://schemas.openxmlformats.org/officeDocument/2006/relationships/hyperlink" Target="javascript:void(window.open('OtchetListGrid.aspx?NumCode=2330901&amp;PassParam=11092025000000','_blank','width=600,%20height=800,%20resizable=no,%20scrollbars=yes'))" TargetMode="External"/><Relationship Id="rId1" Type="http://schemas.openxmlformats.org/officeDocument/2006/relationships/hyperlink" Target="javascript:void(window.open('OtchetListGrid.aspx?NumCode=2330101&amp;PassParam=11092012000000','_blank','width=600,%20height=800,%20resizable=no,%20scrollbars=yes'))" TargetMode="External"/><Relationship Id="rId212" Type="http://schemas.openxmlformats.org/officeDocument/2006/relationships/hyperlink" Target="javascript:void(window.open('OtchetListGrid.aspx?NumCode=2330201&amp;PassParam=11092027000000','_blank','width=600,%20height=800,%20resizable=no,%20scrollbars=yes'))" TargetMode="External"/><Relationship Id="rId28" Type="http://schemas.openxmlformats.org/officeDocument/2006/relationships/hyperlink" Target="javascript:void(window.open('OtchetListGrid.aspx?NumCode=2332101&amp;PassParam=11092015000000','_blank','width=600,%20height=800,%20resizable=no,%20scrollbars=yes'))" TargetMode="External"/><Relationship Id="rId49" Type="http://schemas.openxmlformats.org/officeDocument/2006/relationships/hyperlink" Target="javascript:void(window.open('OtchetListGrid.aspx?NumCode=2332101&amp;PassParam=11092017000000','_blank','width=600,%20height=800,%20resizable=no,%20scrollbars=yes'))" TargetMode="External"/><Relationship Id="rId114" Type="http://schemas.openxmlformats.org/officeDocument/2006/relationships/hyperlink" Target="javascript:void(window.open('OtchetListGrid.aspx?NumCode=2330201&amp;PassParam=11092003000000','_blank','width=600,%20height=800,%20resizable=no,%20scrollbars=yes'))" TargetMode="External"/><Relationship Id="rId60" Type="http://schemas.openxmlformats.org/officeDocument/2006/relationships/hyperlink" Target="javascript:void(window.open('OtchetListGrid.aspx?NumCode=2330601&amp;PassParam=11092031000000','_blank','width=600,%20height=800,%20resizable=no,%20scrollbars=yes'))" TargetMode="External"/><Relationship Id="rId81" Type="http://schemas.openxmlformats.org/officeDocument/2006/relationships/hyperlink" Target="javascript:void(window.open('OtchetListGrid.aspx?NumCode=2330601&amp;PassParam=11092032000000','_blank','width=600,%20height=800,%20resizable=no,%20scrollbars=yes'))" TargetMode="External"/><Relationship Id="rId135" Type="http://schemas.openxmlformats.org/officeDocument/2006/relationships/hyperlink" Target="javascript:void(window.open('OtchetListGrid.aspx?NumCode=2330201&amp;PassParam=11092006000000','_blank','width=600,%20height=800,%20resizable=no,%20scrollbars=yes'))" TargetMode="External"/><Relationship Id="rId156" Type="http://schemas.openxmlformats.org/officeDocument/2006/relationships/hyperlink" Target="javascript:void(window.open('OtchetListGrid.aspx?NumCode=2330201&amp;PassParam=11092009000000','_blank','width=600,%20height=800,%20resizable=no,%20scrollbars=yes'))" TargetMode="External"/><Relationship Id="rId177" Type="http://schemas.openxmlformats.org/officeDocument/2006/relationships/hyperlink" Target="javascript:void(window.open('OtchetListGrid.aspx?NumCode=2330201&amp;PassParam=11092024000000','_blank','width=600,%20height=800,%20resizable=no,%20scrollbars=yes'))" TargetMode="External"/><Relationship Id="rId198" Type="http://schemas.openxmlformats.org/officeDocument/2006/relationships/hyperlink" Target="javascript:void(window.open('OtchetListGrid.aspx?NumCode=2330201&amp;PassParam=11092035000000','_blank','width=600,%20height=800,%20resizable=no,%20scrollbars=yes'))" TargetMode="External"/><Relationship Id="rId202" Type="http://schemas.openxmlformats.org/officeDocument/2006/relationships/hyperlink" Target="javascript:void(window.open('OtchetListGrid.aspx?NumCode=2331001&amp;PassParam=11092035000000','_blank','width=600,%20height=800,%20resizable=no,%20scrollbars=yes'))" TargetMode="External"/><Relationship Id="rId223" Type="http://schemas.openxmlformats.org/officeDocument/2006/relationships/hyperlink" Target="javascript:void(window.open('OtchetListGrid.aspx?NumCode=2331001&amp;PassParam=11092028000000','_blank','width=600,%20height=800,%20resizable=no,%20scrollbars=yes'))" TargetMode="External"/><Relationship Id="rId18" Type="http://schemas.openxmlformats.org/officeDocument/2006/relationships/hyperlink" Target="javascript:void(window.open('OtchetListGrid.aspx?NumCode=2330601&amp;PassParam=11092014000000','_blank','width=600,%20height=800,%20resizable=no,%20scrollbars=yes'))" TargetMode="External"/><Relationship Id="rId39" Type="http://schemas.openxmlformats.org/officeDocument/2006/relationships/hyperlink" Target="javascript:void(window.open('OtchetListGrid.aspx?NumCode=2330601&amp;PassParam=11092030000000','_blank','width=600,%20height=800,%20resizable=no,%20scrollbars=yes'))" TargetMode="External"/><Relationship Id="rId50" Type="http://schemas.openxmlformats.org/officeDocument/2006/relationships/hyperlink" Target="javascript:void(window.open('OtchetListGrid.aspx?NumCode=2330101&amp;PassParam=11092018000000','_blank','width=600,%20height=800,%20resizable=no,%20scrollbars=yes'))" TargetMode="External"/><Relationship Id="rId104" Type="http://schemas.openxmlformats.org/officeDocument/2006/relationships/hyperlink" Target="javascript:void(window.open('OtchetListGrid.aspx?NumCode=2331001&amp;PassParam=11092001000000','_blank','width=600,%20height=800,%20resizable=no,%20scrollbars=yes'))" TargetMode="External"/><Relationship Id="rId125" Type="http://schemas.openxmlformats.org/officeDocument/2006/relationships/hyperlink" Target="javascript:void(window.open('OtchetListGrid.aspx?NumCode=2331001&amp;PassParam=11092004000000','_blank','width=600,%20height=800,%20resizable=no,%20scrollbars=yes'))" TargetMode="External"/><Relationship Id="rId146" Type="http://schemas.openxmlformats.org/officeDocument/2006/relationships/hyperlink" Target="javascript:void(window.open('OtchetListGrid.aspx?NumCode=2331001&amp;PassParam=11092007000000','_blank','width=600,%20height=800,%20resizable=no,%20scrollbars=yes'))" TargetMode="External"/><Relationship Id="rId167" Type="http://schemas.openxmlformats.org/officeDocument/2006/relationships/hyperlink" Target="javascript:void(window.open('OtchetListGrid.aspx?NumCode=2331001&amp;PassParam=11092010000000','_blank','width=600,%20height=800,%20resizable=no,%20scrollbars=yes'))" TargetMode="External"/><Relationship Id="rId188" Type="http://schemas.openxmlformats.org/officeDocument/2006/relationships/hyperlink" Target="javascript:void(window.open('OtchetListGrid.aspx?NumCode=2331001&amp;PassParam=11092025000000','_blank','width=600,%20height=800,%20resizable=no,%20scrollbars=yes'))" TargetMode="External"/><Relationship Id="rId71" Type="http://schemas.openxmlformats.org/officeDocument/2006/relationships/hyperlink" Target="javascript:void(window.open('OtchetListGrid.aspx?NumCode=2330101&amp;PassParam=11092020000000','_blank','width=600,%20height=800,%20resizable=no,%20scrollbars=yes'))" TargetMode="External"/><Relationship Id="rId92" Type="http://schemas.openxmlformats.org/officeDocument/2006/relationships/hyperlink" Target="javascript:void(window.open('OtchetListGrid.aspx?NumCode=2330101&amp;PassParam=11092034000000','_blank','width=600,%20height=800,%20resizable=no,%20scrollbars=yes'))" TargetMode="External"/><Relationship Id="rId213" Type="http://schemas.openxmlformats.org/officeDocument/2006/relationships/hyperlink" Target="javascript:void(window.open('OtchetListGrid.aspx?NumCode=2330501&amp;PassParam=11092027000000','_blank','width=600,%20height=800,%20resizable=no,%20scrollbars=yes'))" TargetMode="External"/><Relationship Id="rId2" Type="http://schemas.openxmlformats.org/officeDocument/2006/relationships/hyperlink" Target="javascript:void(window.open('OtchetListGrid.aspx?NumCode=2330201&amp;PassParam=11092012000000','_blank','width=600,%20height=800,%20resizable=no,%20scrollbars=yes'))" TargetMode="External"/><Relationship Id="rId29" Type="http://schemas.openxmlformats.org/officeDocument/2006/relationships/hyperlink" Target="javascript:void(window.open('OtchetListGrid.aspx?NumCode=2330101&amp;PassParam=11092016000000','_blank','width=600,%20height=800,%20resizable=no,%20scrollbars=yes'))" TargetMode="External"/><Relationship Id="rId40" Type="http://schemas.openxmlformats.org/officeDocument/2006/relationships/hyperlink" Target="javascript:void(window.open('OtchetListGrid.aspx?NumCode=2330901&amp;PassParam=11092030000000','_blank','width=600,%20height=800,%20resizable=no,%20scrollbars=yes'))" TargetMode="External"/><Relationship Id="rId115" Type="http://schemas.openxmlformats.org/officeDocument/2006/relationships/hyperlink" Target="javascript:void(window.open('OtchetListGrid.aspx?NumCode=2330501&amp;PassParam=11092003000000','_blank','width=600,%20height=800,%20resizable=no,%20scrollbars=yes'))" TargetMode="External"/><Relationship Id="rId136" Type="http://schemas.openxmlformats.org/officeDocument/2006/relationships/hyperlink" Target="javascript:void(window.open('OtchetListGrid.aspx?NumCode=2330501&amp;PassParam=11092006000000','_blank','width=600,%20height=800,%20resizable=no,%20scrollbars=yes'))" TargetMode="External"/><Relationship Id="rId157" Type="http://schemas.openxmlformats.org/officeDocument/2006/relationships/hyperlink" Target="javascript:void(window.open('OtchetListGrid.aspx?NumCode=2330501&amp;PassParam=11092009000000','_blank','width=600,%20height=800,%20resizable=no,%20scrollbars=yes'))" TargetMode="External"/><Relationship Id="rId178" Type="http://schemas.openxmlformats.org/officeDocument/2006/relationships/hyperlink" Target="javascript:void(window.open('OtchetListGrid.aspx?NumCode=2330501&amp;PassParam=11092024000000','_blank','width=600,%20height=800,%20resizable=no,%20scrollbars=yes'))" TargetMode="External"/><Relationship Id="rId61" Type="http://schemas.openxmlformats.org/officeDocument/2006/relationships/hyperlink" Target="javascript:void(window.open('OtchetListGrid.aspx?NumCode=2330901&amp;PassParam=11092031000000','_blank','width=600,%20height=800,%20resizable=no,%20scrollbars=yes'))" TargetMode="External"/><Relationship Id="rId82" Type="http://schemas.openxmlformats.org/officeDocument/2006/relationships/hyperlink" Target="javascript:void(window.open('OtchetListGrid.aspx?NumCode=2330901&amp;PassParam=11092032000000','_blank','width=600,%20height=800,%20resizable=no,%20scrollbars=yes'))" TargetMode="External"/><Relationship Id="rId199" Type="http://schemas.openxmlformats.org/officeDocument/2006/relationships/hyperlink" Target="javascript:void(window.open('OtchetListGrid.aspx?NumCode=2330501&amp;PassParam=11092035000000','_blank','width=600,%20height=800,%20resizable=no,%20scrollbars=yes'))" TargetMode="External"/><Relationship Id="rId203" Type="http://schemas.openxmlformats.org/officeDocument/2006/relationships/hyperlink" Target="javascript:void(window.open('OtchetListGrid.aspx?NumCode=2332101&amp;PassParam=11092035000000','_blank','width=600,%20height=800,%20resizable=no,%20scrollbars=yes'))" TargetMode="External"/><Relationship Id="rId19" Type="http://schemas.openxmlformats.org/officeDocument/2006/relationships/hyperlink" Target="javascript:void(window.open('OtchetListGrid.aspx?NumCode=2330901&amp;PassParam=11092014000000','_blank','width=600,%20height=800,%20resizable=no,%20scrollbars=yes'))" TargetMode="External"/><Relationship Id="rId224" Type="http://schemas.openxmlformats.org/officeDocument/2006/relationships/hyperlink" Target="javascript:void(window.open('OtchetListGrid.aspx?NumCode=2332101&amp;PassParam=11092028000000','_blank','width=600,%20height=800,%20resizable=no,%20scrollbars=yes'))" TargetMode="External"/><Relationship Id="rId30" Type="http://schemas.openxmlformats.org/officeDocument/2006/relationships/hyperlink" Target="javascript:void(window.open('OtchetListGrid.aspx?NumCode=2330201&amp;PassParam=11092016000000','_blank','width=600,%20height=800,%20resizable=no,%20scrollbars=yes'))" TargetMode="External"/><Relationship Id="rId105" Type="http://schemas.openxmlformats.org/officeDocument/2006/relationships/hyperlink" Target="javascript:void(window.open('OtchetListGrid.aspx?NumCode=2332101&amp;PassParam=11092001000000','_blank','width=600,%20height=800,%20resizable=no,%20scrollbars=yes'))" TargetMode="External"/><Relationship Id="rId126" Type="http://schemas.openxmlformats.org/officeDocument/2006/relationships/hyperlink" Target="javascript:void(window.open('OtchetListGrid.aspx?NumCode=2332101&amp;PassParam=11092004000000','_blank','width=600,%20height=800,%20resizable=no,%20scrollbars=yes'))" TargetMode="External"/><Relationship Id="rId147" Type="http://schemas.openxmlformats.org/officeDocument/2006/relationships/hyperlink" Target="javascript:void(window.open('OtchetListGrid.aspx?NumCode=2332101&amp;PassParam=11092007000000','_blank','width=600,%20height=800,%20resizable=no,%20scrollbars=yes'))" TargetMode="External"/><Relationship Id="rId168" Type="http://schemas.openxmlformats.org/officeDocument/2006/relationships/hyperlink" Target="javascript:void(window.open('OtchetListGrid.aspx?NumCode=2332101&amp;PassParam=11092010000000','_blank','width=600,%20height=800,%20resizable=no,%20scrollbars=yes'))" TargetMode="External"/><Relationship Id="rId51" Type="http://schemas.openxmlformats.org/officeDocument/2006/relationships/hyperlink" Target="javascript:void(window.open('OtchetListGrid.aspx?NumCode=2330201&amp;PassParam=11092018000000','_blank','width=600,%20height=800,%20resizable=no,%20scrollbars=yes'))" TargetMode="External"/><Relationship Id="rId72" Type="http://schemas.openxmlformats.org/officeDocument/2006/relationships/hyperlink" Target="javascript:void(window.open('OtchetListGrid.aspx?NumCode=2330201&amp;PassParam=11092020000000','_blank','width=600,%20height=800,%20resizable=no,%20scrollbars=yes'))" TargetMode="External"/><Relationship Id="rId93" Type="http://schemas.openxmlformats.org/officeDocument/2006/relationships/hyperlink" Target="javascript:void(window.open('OtchetListGrid.aspx?NumCode=2330201&amp;PassParam=11092034000000','_blank','width=600,%20height=800,%20resizable=no,%20scrollbars=yes'))" TargetMode="External"/><Relationship Id="rId189" Type="http://schemas.openxmlformats.org/officeDocument/2006/relationships/hyperlink" Target="javascript:void(window.open('OtchetListGrid.aspx?NumCode=2332101&amp;PassParam=11092025000000','_blank','width=600,%20height=800,%20resizable=no,%20scrollbars=yes')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WVR42"/>
  <sheetViews>
    <sheetView tabSelected="1" view="pageBreakPreview" zoomScale="77" zoomScaleNormal="80" zoomScaleSheetLayoutView="77" zoomScalePageLayoutView="180" workbookViewId="0">
      <pane xSplit="2" ySplit="7" topLeftCell="C11" activePane="bottomRight" state="frozen"/>
      <selection pane="topRight" activeCell="C1" sqref="C1"/>
      <selection pane="bottomLeft" activeCell="A29" sqref="A29"/>
      <selection pane="bottomRight" activeCell="F18" sqref="F18"/>
    </sheetView>
  </sheetViews>
  <sheetFormatPr defaultColWidth="11.5703125" defaultRowHeight="15" x14ac:dyDescent="0.25"/>
  <cols>
    <col min="1" max="1" width="5.140625" style="15" customWidth="1"/>
    <col min="2" max="2" width="51.28515625" style="15" customWidth="1"/>
    <col min="3" max="3" width="10.28515625" style="16" customWidth="1"/>
    <col min="4" max="4" width="10.85546875" style="16" customWidth="1"/>
    <col min="5" max="5" width="13.85546875" style="16" customWidth="1"/>
    <col min="6" max="6" width="17.85546875" style="15" customWidth="1"/>
    <col min="7" max="7" width="12.7109375" style="15" customWidth="1"/>
    <col min="8" max="8" width="10" style="15" customWidth="1"/>
    <col min="9" max="9" width="11" style="15" hidden="1" customWidth="1"/>
    <col min="10" max="10" width="10.140625" style="15" hidden="1" customWidth="1"/>
    <col min="11" max="20" width="9.140625" style="15" customWidth="1"/>
    <col min="21" max="21" width="9.140625" style="17" customWidth="1"/>
    <col min="22" max="257" width="9.140625" style="15" customWidth="1"/>
    <col min="265" max="266" width="11.5703125" hidden="1"/>
    <col min="521" max="522" width="11.5703125" hidden="1"/>
    <col min="777" max="778" width="11.5703125" hidden="1"/>
    <col min="1033" max="1034" width="11.5703125" hidden="1"/>
    <col min="1289" max="1290" width="11.5703125" hidden="1"/>
    <col min="1545" max="1546" width="11.5703125" hidden="1"/>
    <col min="1801" max="1802" width="11.5703125" hidden="1"/>
    <col min="2057" max="2058" width="11.5703125" hidden="1"/>
    <col min="2313" max="2314" width="11.5703125" hidden="1"/>
    <col min="2569" max="2570" width="11.5703125" hidden="1"/>
    <col min="2825" max="2826" width="11.5703125" hidden="1"/>
    <col min="3081" max="3082" width="11.5703125" hidden="1"/>
    <col min="3337" max="3338" width="11.5703125" hidden="1"/>
    <col min="3593" max="3594" width="11.5703125" hidden="1"/>
    <col min="3849" max="3850" width="11.5703125" hidden="1"/>
    <col min="4105" max="4106" width="11.5703125" hidden="1"/>
    <col min="4361" max="4362" width="11.5703125" hidden="1"/>
    <col min="4617" max="4618" width="11.5703125" hidden="1"/>
    <col min="4873" max="4874" width="11.5703125" hidden="1"/>
    <col min="5129" max="5130" width="11.5703125" hidden="1"/>
    <col min="5385" max="5386" width="11.5703125" hidden="1"/>
    <col min="5641" max="5642" width="11.5703125" hidden="1"/>
    <col min="5897" max="5898" width="11.5703125" hidden="1"/>
    <col min="6153" max="6154" width="11.5703125" hidden="1"/>
    <col min="6409" max="6410" width="11.5703125" hidden="1"/>
    <col min="6665" max="6666" width="11.5703125" hidden="1"/>
    <col min="6921" max="6922" width="11.5703125" hidden="1"/>
    <col min="7177" max="7178" width="11.5703125" hidden="1"/>
    <col min="7433" max="7434" width="11.5703125" hidden="1"/>
    <col min="7689" max="7690" width="11.5703125" hidden="1"/>
    <col min="7945" max="7946" width="11.5703125" hidden="1"/>
    <col min="8201" max="8202" width="11.5703125" hidden="1"/>
    <col min="8457" max="8458" width="11.5703125" hidden="1"/>
    <col min="8713" max="8714" width="11.5703125" hidden="1"/>
    <col min="8969" max="8970" width="11.5703125" hidden="1"/>
    <col min="9225" max="9226" width="11.5703125" hidden="1"/>
    <col min="9481" max="9482" width="11.5703125" hidden="1"/>
    <col min="9737" max="9738" width="11.5703125" hidden="1"/>
    <col min="9993" max="9994" width="11.5703125" hidden="1"/>
    <col min="10249" max="10250" width="11.5703125" hidden="1"/>
    <col min="10505" max="10506" width="11.5703125" hidden="1"/>
    <col min="10761" max="10762" width="11.5703125" hidden="1"/>
    <col min="11017" max="11018" width="11.5703125" hidden="1"/>
    <col min="11273" max="11274" width="11.5703125" hidden="1"/>
    <col min="11529" max="11530" width="11.5703125" hidden="1"/>
    <col min="11785" max="11786" width="11.5703125" hidden="1"/>
    <col min="12041" max="12042" width="11.5703125" hidden="1"/>
    <col min="12297" max="12298" width="11.5703125" hidden="1"/>
    <col min="12553" max="12554" width="11.5703125" hidden="1"/>
    <col min="12809" max="12810" width="11.5703125" hidden="1"/>
    <col min="13065" max="13066" width="11.5703125" hidden="1"/>
    <col min="13321" max="13322" width="11.5703125" hidden="1"/>
    <col min="13577" max="13578" width="11.5703125" hidden="1"/>
    <col min="13833" max="13834" width="11.5703125" hidden="1"/>
    <col min="14089" max="14090" width="11.5703125" hidden="1"/>
    <col min="14345" max="14346" width="11.5703125" hidden="1"/>
    <col min="14601" max="14602" width="11.5703125" hidden="1"/>
    <col min="14857" max="14858" width="11.5703125" hidden="1"/>
    <col min="15113" max="15114" width="11.5703125" hidden="1"/>
    <col min="15369" max="15370" width="11.5703125" hidden="1"/>
    <col min="15625" max="15626" width="11.5703125" hidden="1"/>
    <col min="15881" max="15882" width="11.5703125" hidden="1"/>
    <col min="16137" max="16138" width="11.5703125" hidden="1"/>
  </cols>
  <sheetData>
    <row r="1" spans="1:21" ht="31.15" customHeight="1" x14ac:dyDescent="0.25">
      <c r="A1" s="14" t="s">
        <v>0</v>
      </c>
      <c r="B1" s="14"/>
      <c r="C1" s="14"/>
      <c r="D1" s="14"/>
      <c r="E1" s="14"/>
      <c r="F1" s="14"/>
      <c r="G1" s="14"/>
      <c r="H1" s="14"/>
      <c r="I1" s="16"/>
      <c r="J1" s="16"/>
    </row>
    <row r="2" spans="1:21" ht="15.6" customHeight="1" x14ac:dyDescent="0.25">
      <c r="A2" s="18"/>
      <c r="B2" s="13" t="s">
        <v>1</v>
      </c>
      <c r="C2" s="13"/>
      <c r="D2" s="13"/>
      <c r="E2" s="13"/>
      <c r="F2" s="13"/>
      <c r="G2" s="13"/>
      <c r="H2" s="18"/>
      <c r="I2" s="19"/>
      <c r="J2" s="19"/>
    </row>
    <row r="3" spans="1:21" x14ac:dyDescent="0.25">
      <c r="A3" s="18"/>
      <c r="B3" s="12" t="s">
        <v>2</v>
      </c>
      <c r="C3" s="12"/>
      <c r="D3" s="12"/>
      <c r="E3" s="12"/>
      <c r="F3" s="12"/>
      <c r="G3" s="12"/>
      <c r="H3" s="20"/>
      <c r="I3" s="21"/>
      <c r="J3" s="19"/>
    </row>
    <row r="4" spans="1:21" ht="12.75" customHeight="1" x14ac:dyDescent="0.25">
      <c r="A4" s="11" t="s">
        <v>3</v>
      </c>
      <c r="B4" s="11"/>
      <c r="C4" s="11"/>
      <c r="D4" s="11"/>
      <c r="E4" s="11"/>
      <c r="F4" s="11"/>
      <c r="G4" s="11"/>
      <c r="H4" s="11"/>
    </row>
    <row r="5" spans="1:21" ht="15.6" customHeight="1" x14ac:dyDescent="0.25">
      <c r="A5" s="10" t="s">
        <v>4</v>
      </c>
      <c r="B5" s="10"/>
      <c r="C5" s="10"/>
      <c r="D5" s="10"/>
      <c r="E5" s="10"/>
      <c r="F5" s="10"/>
      <c r="G5" s="10"/>
      <c r="H5" s="10"/>
      <c r="I5" s="19"/>
      <c r="J5" s="19"/>
    </row>
    <row r="6" spans="1:21" ht="16.899999999999999" customHeight="1" x14ac:dyDescent="0.25">
      <c r="A6" s="10" t="s">
        <v>5</v>
      </c>
      <c r="B6" s="10"/>
      <c r="C6" s="10"/>
      <c r="D6" s="10"/>
      <c r="E6" s="10"/>
      <c r="F6" s="10"/>
      <c r="G6" s="10"/>
      <c r="H6" s="10"/>
      <c r="I6" s="19"/>
      <c r="J6" s="19"/>
    </row>
    <row r="7" spans="1:21" ht="40.9" customHeight="1" x14ac:dyDescent="0.25">
      <c r="A7" s="23" t="s">
        <v>6</v>
      </c>
      <c r="B7" s="23" t="s">
        <v>7</v>
      </c>
      <c r="C7" s="24" t="s">
        <v>8</v>
      </c>
      <c r="D7" s="24" t="s">
        <v>9</v>
      </c>
      <c r="E7" s="24" t="s">
        <v>10</v>
      </c>
      <c r="F7" s="25" t="s">
        <v>11</v>
      </c>
      <c r="G7" s="23" t="s">
        <v>12</v>
      </c>
      <c r="H7" s="26" t="s">
        <v>10</v>
      </c>
      <c r="I7" s="22" t="s">
        <v>13</v>
      </c>
      <c r="J7" s="27" t="s">
        <v>14</v>
      </c>
      <c r="U7" s="15"/>
    </row>
    <row r="8" spans="1:21" x14ac:dyDescent="0.25">
      <c r="A8" s="28">
        <v>1</v>
      </c>
      <c r="B8" s="29" t="s">
        <v>15</v>
      </c>
      <c r="C8" s="30">
        <v>9</v>
      </c>
      <c r="D8" s="30">
        <v>8</v>
      </c>
      <c r="E8" s="31">
        <v>0.89</v>
      </c>
      <c r="F8" s="32">
        <v>12045</v>
      </c>
      <c r="G8" s="33">
        <v>5249</v>
      </c>
      <c r="H8" s="34">
        <v>0.43</v>
      </c>
      <c r="I8" s="21"/>
      <c r="J8" s="19"/>
    </row>
    <row r="9" spans="1:21" ht="15.6" customHeight="1" x14ac:dyDescent="0.25">
      <c r="A9" s="35" t="s">
        <v>16</v>
      </c>
      <c r="B9" s="36" t="s">
        <v>17</v>
      </c>
      <c r="C9" s="37">
        <v>9</v>
      </c>
      <c r="D9" s="38">
        <v>8</v>
      </c>
      <c r="E9" s="39">
        <v>0.89</v>
      </c>
      <c r="F9" s="40">
        <v>3285</v>
      </c>
      <c r="G9" s="41">
        <v>1497</v>
      </c>
      <c r="H9" s="42">
        <v>0.45</v>
      </c>
      <c r="I9" s="43">
        <v>3285</v>
      </c>
      <c r="J9" s="44">
        <f t="shared" ref="J9:J16" si="0">I9-G9</f>
        <v>1788</v>
      </c>
    </row>
    <row r="10" spans="1:21" ht="16.149999999999999" customHeight="1" x14ac:dyDescent="0.25">
      <c r="A10" s="35" t="s">
        <v>18</v>
      </c>
      <c r="B10" s="36" t="s">
        <v>19</v>
      </c>
      <c r="C10" s="37">
        <v>9</v>
      </c>
      <c r="D10" s="38">
        <v>8</v>
      </c>
      <c r="E10" s="39">
        <v>0.89</v>
      </c>
      <c r="F10" s="40">
        <v>3285</v>
      </c>
      <c r="G10" s="41">
        <v>1497</v>
      </c>
      <c r="H10" s="42">
        <v>0.45</v>
      </c>
      <c r="I10" s="43">
        <v>3285</v>
      </c>
      <c r="J10" s="44">
        <f t="shared" si="0"/>
        <v>1788</v>
      </c>
    </row>
    <row r="11" spans="1:21" ht="18" customHeight="1" x14ac:dyDescent="0.25">
      <c r="A11" s="35" t="s">
        <v>20</v>
      </c>
      <c r="B11" s="36" t="s">
        <v>21</v>
      </c>
      <c r="C11" s="37">
        <v>9</v>
      </c>
      <c r="D11" s="38">
        <v>8</v>
      </c>
      <c r="E11" s="39">
        <v>0.89</v>
      </c>
      <c r="F11" s="40">
        <v>3285</v>
      </c>
      <c r="G11" s="41">
        <v>1497</v>
      </c>
      <c r="H11" s="42">
        <v>0.45</v>
      </c>
      <c r="I11" s="43">
        <v>3285</v>
      </c>
      <c r="J11" s="44">
        <f t="shared" si="0"/>
        <v>1788</v>
      </c>
    </row>
    <row r="12" spans="1:21" ht="13.9" customHeight="1" x14ac:dyDescent="0.25">
      <c r="A12" s="35" t="s">
        <v>22</v>
      </c>
      <c r="B12" s="45" t="s">
        <v>23</v>
      </c>
      <c r="C12" s="46">
        <v>0</v>
      </c>
      <c r="D12" s="47">
        <v>0</v>
      </c>
      <c r="E12" s="46">
        <v>0</v>
      </c>
      <c r="F12" s="40">
        <v>0</v>
      </c>
      <c r="G12" s="41">
        <v>0</v>
      </c>
      <c r="H12" s="48">
        <v>0</v>
      </c>
      <c r="I12" s="43">
        <v>0</v>
      </c>
      <c r="J12" s="44">
        <f t="shared" si="0"/>
        <v>0</v>
      </c>
    </row>
    <row r="13" spans="1:21" ht="37.9" customHeight="1" x14ac:dyDescent="0.25">
      <c r="A13" s="35" t="s">
        <v>24</v>
      </c>
      <c r="B13" s="45" t="s">
        <v>25</v>
      </c>
      <c r="C13" s="49">
        <v>3</v>
      </c>
      <c r="D13" s="47">
        <v>2</v>
      </c>
      <c r="E13" s="50">
        <v>0.67</v>
      </c>
      <c r="F13" s="40">
        <v>1095</v>
      </c>
      <c r="G13" s="40">
        <v>379</v>
      </c>
      <c r="H13" s="51">
        <v>0.35</v>
      </c>
      <c r="I13" s="43">
        <v>730</v>
      </c>
      <c r="J13" s="52">
        <f t="shared" si="0"/>
        <v>351</v>
      </c>
    </row>
    <row r="14" spans="1:21" ht="13.9" customHeight="1" x14ac:dyDescent="0.25">
      <c r="A14" s="35" t="s">
        <v>26</v>
      </c>
      <c r="B14" s="45" t="s">
        <v>27</v>
      </c>
      <c r="C14" s="46">
        <v>0</v>
      </c>
      <c r="D14" s="47">
        <v>0</v>
      </c>
      <c r="E14" s="46">
        <v>0</v>
      </c>
      <c r="F14" s="40">
        <v>0</v>
      </c>
      <c r="G14" s="41">
        <v>0</v>
      </c>
      <c r="H14" s="51">
        <v>0</v>
      </c>
      <c r="I14" s="43">
        <v>0</v>
      </c>
      <c r="J14" s="44">
        <f t="shared" si="0"/>
        <v>0</v>
      </c>
    </row>
    <row r="15" spans="1:21" ht="15" customHeight="1" x14ac:dyDescent="0.25">
      <c r="A15" s="35" t="s">
        <v>28</v>
      </c>
      <c r="B15" s="45" t="s">
        <v>29</v>
      </c>
      <c r="C15" s="49">
        <v>3</v>
      </c>
      <c r="D15" s="47">
        <v>2</v>
      </c>
      <c r="E15" s="50">
        <v>0.67</v>
      </c>
      <c r="F15" s="40">
        <v>1095</v>
      </c>
      <c r="G15" s="40">
        <v>379</v>
      </c>
      <c r="H15" s="51">
        <v>0.35</v>
      </c>
      <c r="I15" s="43">
        <v>730</v>
      </c>
      <c r="J15" s="52">
        <f t="shared" si="0"/>
        <v>351</v>
      </c>
    </row>
    <row r="16" spans="1:21" ht="14.45" customHeight="1" x14ac:dyDescent="0.25">
      <c r="A16" s="35" t="s">
        <v>30</v>
      </c>
      <c r="B16" s="53" t="s">
        <v>31</v>
      </c>
      <c r="C16" s="46">
        <v>0</v>
      </c>
      <c r="D16" s="47">
        <v>0</v>
      </c>
      <c r="E16" s="54">
        <v>0</v>
      </c>
      <c r="F16" s="40">
        <v>0</v>
      </c>
      <c r="G16" s="41">
        <v>0</v>
      </c>
      <c r="H16" s="48">
        <v>0</v>
      </c>
      <c r="I16" s="43">
        <v>0</v>
      </c>
      <c r="J16" s="44">
        <f t="shared" si="0"/>
        <v>0</v>
      </c>
    </row>
    <row r="17" spans="1:11" x14ac:dyDescent="0.25">
      <c r="A17" s="28">
        <v>2</v>
      </c>
      <c r="B17" s="29" t="s">
        <v>32</v>
      </c>
      <c r="C17" s="30">
        <v>9</v>
      </c>
      <c r="D17" s="55">
        <v>9</v>
      </c>
      <c r="E17" s="31">
        <v>1</v>
      </c>
      <c r="F17" s="32">
        <v>11691</v>
      </c>
      <c r="G17" s="33">
        <v>5506</v>
      </c>
      <c r="H17" s="34">
        <v>0.47</v>
      </c>
      <c r="I17" s="16"/>
      <c r="J17" s="44"/>
    </row>
    <row r="18" spans="1:11" ht="24" customHeight="1" x14ac:dyDescent="0.25">
      <c r="A18" s="35" t="s">
        <v>33</v>
      </c>
      <c r="B18" s="36" t="s">
        <v>34</v>
      </c>
      <c r="C18" s="37">
        <v>9</v>
      </c>
      <c r="D18" s="38">
        <v>8</v>
      </c>
      <c r="E18" s="39">
        <v>0.89</v>
      </c>
      <c r="F18" s="56">
        <v>3285</v>
      </c>
      <c r="G18" s="40">
        <v>1497</v>
      </c>
      <c r="H18" s="42">
        <v>0.45</v>
      </c>
      <c r="I18" s="16">
        <v>3285</v>
      </c>
      <c r="J18" s="44">
        <f t="shared" ref="J18:J23" si="1">I18-G18</f>
        <v>1788</v>
      </c>
    </row>
    <row r="19" spans="1:11" ht="16.149999999999999" customHeight="1" x14ac:dyDescent="0.25">
      <c r="A19" s="35" t="s">
        <v>35</v>
      </c>
      <c r="B19" s="36" t="s">
        <v>36</v>
      </c>
      <c r="C19" s="37">
        <v>9</v>
      </c>
      <c r="D19" s="38">
        <v>10</v>
      </c>
      <c r="E19" s="39">
        <v>1.1100000000000001</v>
      </c>
      <c r="F19" s="56">
        <v>432</v>
      </c>
      <c r="G19" s="57">
        <v>232</v>
      </c>
      <c r="H19" s="42">
        <v>0.54</v>
      </c>
      <c r="I19" s="16">
        <v>439</v>
      </c>
      <c r="J19" s="44">
        <f t="shared" si="1"/>
        <v>207</v>
      </c>
    </row>
    <row r="20" spans="1:11" ht="15.6" customHeight="1" x14ac:dyDescent="0.25">
      <c r="A20" s="35" t="s">
        <v>37</v>
      </c>
      <c r="B20" s="45" t="s">
        <v>38</v>
      </c>
      <c r="C20" s="37">
        <v>9</v>
      </c>
      <c r="D20" s="47">
        <v>8</v>
      </c>
      <c r="E20" s="50">
        <v>0.89</v>
      </c>
      <c r="F20" s="56">
        <v>3285</v>
      </c>
      <c r="G20" s="57">
        <v>1497</v>
      </c>
      <c r="H20" s="48">
        <v>0.45</v>
      </c>
      <c r="I20" s="16">
        <v>3285</v>
      </c>
      <c r="J20" s="44">
        <f t="shared" si="1"/>
        <v>1788</v>
      </c>
    </row>
    <row r="21" spans="1:11" ht="15.6" customHeight="1" x14ac:dyDescent="0.25">
      <c r="A21" s="35" t="s">
        <v>39</v>
      </c>
      <c r="B21" s="45" t="s">
        <v>40</v>
      </c>
      <c r="C21" s="46">
        <v>9</v>
      </c>
      <c r="D21" s="47">
        <v>10</v>
      </c>
      <c r="E21" s="50">
        <v>1.1100000000000001</v>
      </c>
      <c r="F21" s="58">
        <v>936</v>
      </c>
      <c r="G21" s="59">
        <v>506</v>
      </c>
      <c r="H21" s="48">
        <v>0.54</v>
      </c>
      <c r="I21" s="16">
        <v>1044</v>
      </c>
      <c r="J21" s="44">
        <f t="shared" si="1"/>
        <v>538</v>
      </c>
      <c r="K21" s="16"/>
    </row>
    <row r="22" spans="1:11" ht="16.149999999999999" customHeight="1" x14ac:dyDescent="0.25">
      <c r="A22" s="35" t="s">
        <v>41</v>
      </c>
      <c r="B22" s="45" t="s">
        <v>42</v>
      </c>
      <c r="C22" s="46">
        <v>9</v>
      </c>
      <c r="D22" s="47">
        <v>8</v>
      </c>
      <c r="E22" s="50">
        <v>0.89</v>
      </c>
      <c r="F22" s="58">
        <v>3285</v>
      </c>
      <c r="G22" s="59">
        <v>1497</v>
      </c>
      <c r="H22" s="48">
        <v>0.45</v>
      </c>
      <c r="I22" s="16">
        <v>4221</v>
      </c>
      <c r="J22" s="44">
        <f t="shared" si="1"/>
        <v>2724</v>
      </c>
    </row>
    <row r="23" spans="1:11" ht="15.6" customHeight="1" x14ac:dyDescent="0.25">
      <c r="A23" s="35" t="s">
        <v>43</v>
      </c>
      <c r="B23" s="45" t="s">
        <v>44</v>
      </c>
      <c r="C23" s="46">
        <v>9</v>
      </c>
      <c r="D23" s="47">
        <v>11</v>
      </c>
      <c r="E23" s="50">
        <v>1.22</v>
      </c>
      <c r="F23" s="58">
        <v>468</v>
      </c>
      <c r="G23" s="60">
        <v>277</v>
      </c>
      <c r="H23" s="48">
        <v>0.59</v>
      </c>
      <c r="I23" s="16">
        <v>708</v>
      </c>
      <c r="J23" s="44">
        <f t="shared" si="1"/>
        <v>431</v>
      </c>
    </row>
    <row r="24" spans="1:11" x14ac:dyDescent="0.25">
      <c r="A24" s="28">
        <v>3</v>
      </c>
      <c r="B24" s="61" t="s">
        <v>45</v>
      </c>
      <c r="C24" s="62">
        <v>9</v>
      </c>
      <c r="D24" s="63">
        <v>10</v>
      </c>
      <c r="E24" s="64">
        <v>1.1100000000000001</v>
      </c>
      <c r="F24" s="32">
        <v>2340</v>
      </c>
      <c r="G24" s="65">
        <v>1252</v>
      </c>
      <c r="H24" s="66">
        <v>0.53</v>
      </c>
      <c r="I24" s="16"/>
      <c r="J24" s="44"/>
    </row>
    <row r="25" spans="1:11" ht="16.149999999999999" customHeight="1" x14ac:dyDescent="0.25">
      <c r="A25" s="35" t="s">
        <v>46</v>
      </c>
      <c r="B25" s="67" t="s">
        <v>47</v>
      </c>
      <c r="C25" s="46">
        <v>9</v>
      </c>
      <c r="D25" s="47">
        <v>10</v>
      </c>
      <c r="E25" s="50">
        <v>1.1100000000000001</v>
      </c>
      <c r="F25" s="58">
        <v>468</v>
      </c>
      <c r="G25" s="60">
        <v>262</v>
      </c>
      <c r="H25" s="48">
        <v>0.56000000000000005</v>
      </c>
      <c r="I25" s="16">
        <v>589</v>
      </c>
      <c r="J25" s="44">
        <f>I25-G25</f>
        <v>327</v>
      </c>
    </row>
    <row r="26" spans="1:11" ht="15" customHeight="1" x14ac:dyDescent="0.25">
      <c r="A26" s="35" t="s">
        <v>48</v>
      </c>
      <c r="B26" s="68" t="s">
        <v>49</v>
      </c>
      <c r="C26" s="46">
        <v>9</v>
      </c>
      <c r="D26" s="47">
        <v>10</v>
      </c>
      <c r="E26" s="50">
        <v>1.1100000000000001</v>
      </c>
      <c r="F26" s="58">
        <v>468</v>
      </c>
      <c r="G26" s="60">
        <v>265</v>
      </c>
      <c r="H26" s="48">
        <v>0.56999999999999995</v>
      </c>
      <c r="I26" s="69">
        <v>588.6</v>
      </c>
      <c r="J26" s="44">
        <f>I26-G26</f>
        <v>323.60000000000002</v>
      </c>
    </row>
    <row r="27" spans="1:11" ht="15.6" customHeight="1" x14ac:dyDescent="0.25">
      <c r="A27" s="35" t="s">
        <v>50</v>
      </c>
      <c r="B27" s="67" t="s">
        <v>51</v>
      </c>
      <c r="C27" s="46">
        <v>9</v>
      </c>
      <c r="D27" s="47">
        <v>9</v>
      </c>
      <c r="E27" s="50">
        <v>1</v>
      </c>
      <c r="F27" s="58">
        <v>1404</v>
      </c>
      <c r="G27" s="60">
        <v>725</v>
      </c>
      <c r="H27" s="48">
        <v>0.52</v>
      </c>
      <c r="I27" s="16">
        <v>1161</v>
      </c>
      <c r="J27" s="44">
        <f>I27-G27</f>
        <v>436</v>
      </c>
    </row>
    <row r="28" spans="1:11" x14ac:dyDescent="0.25">
      <c r="A28" s="28">
        <v>4</v>
      </c>
      <c r="B28" s="61" t="s">
        <v>52</v>
      </c>
      <c r="C28" s="30">
        <v>9</v>
      </c>
      <c r="D28" s="55">
        <v>8</v>
      </c>
      <c r="E28" s="31">
        <v>0.89</v>
      </c>
      <c r="F28" s="32">
        <v>6057</v>
      </c>
      <c r="G28" s="70">
        <v>2815</v>
      </c>
      <c r="H28" s="66">
        <v>0.46</v>
      </c>
      <c r="I28" s="16"/>
      <c r="J28" s="44"/>
    </row>
    <row r="29" spans="1:11" ht="16.899999999999999" customHeight="1" x14ac:dyDescent="0.25">
      <c r="A29" s="35" t="s">
        <v>53</v>
      </c>
      <c r="B29" s="67" t="s">
        <v>54</v>
      </c>
      <c r="C29" s="37">
        <v>0</v>
      </c>
      <c r="D29" s="38">
        <v>0</v>
      </c>
      <c r="E29" s="37">
        <v>0</v>
      </c>
      <c r="F29" s="56">
        <v>0</v>
      </c>
      <c r="G29" s="59">
        <v>0</v>
      </c>
      <c r="H29" s="48">
        <v>0</v>
      </c>
      <c r="I29" s="16"/>
      <c r="J29" s="44">
        <f>I29-G29</f>
        <v>0</v>
      </c>
    </row>
    <row r="30" spans="1:11" ht="13.9" customHeight="1" x14ac:dyDescent="0.25">
      <c r="A30" s="35" t="s">
        <v>55</v>
      </c>
      <c r="B30" s="67" t="s">
        <v>56</v>
      </c>
      <c r="C30" s="37">
        <v>0</v>
      </c>
      <c r="D30" s="38">
        <v>0</v>
      </c>
      <c r="E30" s="37">
        <v>0</v>
      </c>
      <c r="F30" s="56">
        <v>0</v>
      </c>
      <c r="G30" s="57">
        <v>0</v>
      </c>
      <c r="H30" s="42">
        <v>0</v>
      </c>
      <c r="I30" s="16"/>
      <c r="J30" s="44">
        <f>I30-G30</f>
        <v>0</v>
      </c>
    </row>
    <row r="31" spans="1:11" ht="16.149999999999999" customHeight="1" x14ac:dyDescent="0.25">
      <c r="A31" s="35" t="s">
        <v>57</v>
      </c>
      <c r="B31" s="67" t="s">
        <v>58</v>
      </c>
      <c r="C31" s="37">
        <v>9</v>
      </c>
      <c r="D31" s="38">
        <v>8</v>
      </c>
      <c r="E31" s="39">
        <v>0.89</v>
      </c>
      <c r="F31" s="56">
        <v>2340</v>
      </c>
      <c r="G31" s="59">
        <v>1096</v>
      </c>
      <c r="H31" s="42">
        <v>0.47</v>
      </c>
      <c r="I31" s="16">
        <v>2883</v>
      </c>
      <c r="J31" s="44">
        <f>I31-G31</f>
        <v>1787</v>
      </c>
    </row>
    <row r="32" spans="1:11" ht="13.15" customHeight="1" x14ac:dyDescent="0.25">
      <c r="A32" s="35" t="s">
        <v>59</v>
      </c>
      <c r="B32" s="67" t="s">
        <v>60</v>
      </c>
      <c r="C32" s="37">
        <v>9</v>
      </c>
      <c r="D32" s="38">
        <v>8</v>
      </c>
      <c r="E32" s="39">
        <v>0.89</v>
      </c>
      <c r="F32" s="56">
        <v>3285</v>
      </c>
      <c r="G32" s="71">
        <v>1497</v>
      </c>
      <c r="H32" s="42">
        <v>0.45</v>
      </c>
      <c r="I32" s="69">
        <v>3404.7</v>
      </c>
      <c r="J32" s="44">
        <f>I32-G32</f>
        <v>1907.6999999999998</v>
      </c>
    </row>
    <row r="33" spans="1:10" ht="17.45" customHeight="1" x14ac:dyDescent="0.25">
      <c r="A33" s="35" t="s">
        <v>61</v>
      </c>
      <c r="B33" s="72" t="s">
        <v>62</v>
      </c>
      <c r="C33" s="37">
        <v>9</v>
      </c>
      <c r="D33" s="73">
        <v>9</v>
      </c>
      <c r="E33" s="39">
        <v>1</v>
      </c>
      <c r="F33" s="56">
        <v>432</v>
      </c>
      <c r="G33" s="60">
        <v>222</v>
      </c>
      <c r="H33" s="42">
        <v>0.51</v>
      </c>
      <c r="I33" s="16">
        <v>432</v>
      </c>
      <c r="J33" s="44">
        <f>I33-G33</f>
        <v>210</v>
      </c>
    </row>
    <row r="34" spans="1:10" x14ac:dyDescent="0.25">
      <c r="A34" s="28">
        <v>5</v>
      </c>
      <c r="B34" s="61" t="s">
        <v>63</v>
      </c>
      <c r="C34" s="30">
        <v>9</v>
      </c>
      <c r="D34" s="55">
        <v>10</v>
      </c>
      <c r="E34" s="31">
        <v>1.1100000000000001</v>
      </c>
      <c r="F34" s="32">
        <v>936</v>
      </c>
      <c r="G34" s="74">
        <v>509</v>
      </c>
      <c r="H34" s="34">
        <v>0.54</v>
      </c>
      <c r="I34" s="16"/>
      <c r="J34" s="44"/>
    </row>
    <row r="35" spans="1:10" ht="25.9" customHeight="1" x14ac:dyDescent="0.25">
      <c r="A35" s="35" t="s">
        <v>64</v>
      </c>
      <c r="B35" s="67" t="s">
        <v>65</v>
      </c>
      <c r="C35" s="37">
        <v>9</v>
      </c>
      <c r="D35" s="38">
        <v>10</v>
      </c>
      <c r="E35" s="39">
        <v>1.1100000000000001</v>
      </c>
      <c r="F35" s="56">
        <v>936</v>
      </c>
      <c r="G35" s="71">
        <v>509</v>
      </c>
      <c r="H35" s="42">
        <v>0.54</v>
      </c>
      <c r="I35" s="16">
        <v>936</v>
      </c>
      <c r="J35" s="44">
        <f t="shared" ref="J35:J41" si="2">I35-G35</f>
        <v>427</v>
      </c>
    </row>
    <row r="36" spans="1:10" ht="15.75" customHeight="1" x14ac:dyDescent="0.25">
      <c r="A36" s="35"/>
      <c r="B36" s="67" t="s">
        <v>66</v>
      </c>
      <c r="C36" s="37">
        <v>0</v>
      </c>
      <c r="D36" s="38">
        <v>0</v>
      </c>
      <c r="E36" s="37">
        <v>0</v>
      </c>
      <c r="F36" s="56">
        <v>0</v>
      </c>
      <c r="G36" s="71">
        <v>0</v>
      </c>
      <c r="H36" s="42">
        <v>0</v>
      </c>
      <c r="I36" s="16"/>
      <c r="J36" s="44">
        <f t="shared" si="2"/>
        <v>0</v>
      </c>
    </row>
    <row r="37" spans="1:10" ht="12.6" customHeight="1" x14ac:dyDescent="0.25">
      <c r="A37" s="35" t="s">
        <v>67</v>
      </c>
      <c r="B37" s="67" t="s">
        <v>68</v>
      </c>
      <c r="C37" s="37">
        <v>0</v>
      </c>
      <c r="D37" s="38">
        <v>0</v>
      </c>
      <c r="E37" s="37">
        <v>0</v>
      </c>
      <c r="F37" s="56">
        <v>0</v>
      </c>
      <c r="G37" s="71">
        <v>0</v>
      </c>
      <c r="H37" s="42">
        <v>0</v>
      </c>
      <c r="I37" s="16"/>
      <c r="J37" s="44">
        <f t="shared" si="2"/>
        <v>0</v>
      </c>
    </row>
    <row r="38" spans="1:10" x14ac:dyDescent="0.25">
      <c r="A38" s="28">
        <v>6</v>
      </c>
      <c r="B38" s="61" t="s">
        <v>69</v>
      </c>
      <c r="C38" s="30">
        <v>9</v>
      </c>
      <c r="D38" s="55">
        <v>11</v>
      </c>
      <c r="E38" s="31">
        <v>1.22</v>
      </c>
      <c r="F38" s="32">
        <v>324</v>
      </c>
      <c r="G38" s="74">
        <v>195</v>
      </c>
      <c r="H38" s="34">
        <v>0.6</v>
      </c>
      <c r="I38" s="16"/>
      <c r="J38" s="44">
        <f t="shared" si="2"/>
        <v>-195</v>
      </c>
    </row>
    <row r="39" spans="1:10" ht="17.45" customHeight="1" x14ac:dyDescent="0.25">
      <c r="A39" s="35" t="s">
        <v>70</v>
      </c>
      <c r="B39" s="67" t="s">
        <v>71</v>
      </c>
      <c r="C39" s="37">
        <v>9</v>
      </c>
      <c r="D39" s="38">
        <v>11</v>
      </c>
      <c r="E39" s="39">
        <v>1.22</v>
      </c>
      <c r="F39" s="56">
        <v>108</v>
      </c>
      <c r="G39" s="71">
        <v>65</v>
      </c>
      <c r="H39" s="42">
        <v>0.6</v>
      </c>
      <c r="I39" s="16">
        <v>120</v>
      </c>
      <c r="J39" s="44">
        <f t="shared" si="2"/>
        <v>55</v>
      </c>
    </row>
    <row r="40" spans="1:10" ht="17.45" customHeight="1" x14ac:dyDescent="0.25">
      <c r="A40" s="35" t="s">
        <v>72</v>
      </c>
      <c r="B40" s="67" t="s">
        <v>73</v>
      </c>
      <c r="C40" s="37">
        <v>9</v>
      </c>
      <c r="D40" s="38">
        <v>11</v>
      </c>
      <c r="E40" s="39">
        <v>1.22</v>
      </c>
      <c r="F40" s="56">
        <v>108</v>
      </c>
      <c r="G40" s="60">
        <v>67</v>
      </c>
      <c r="H40" s="48">
        <v>0.62</v>
      </c>
      <c r="I40" s="16">
        <v>119</v>
      </c>
      <c r="J40" s="44">
        <f t="shared" si="2"/>
        <v>52</v>
      </c>
    </row>
    <row r="41" spans="1:10" ht="15.6" customHeight="1" x14ac:dyDescent="0.25">
      <c r="A41" s="35" t="s">
        <v>74</v>
      </c>
      <c r="B41" s="67" t="s">
        <v>75</v>
      </c>
      <c r="C41" s="37">
        <v>9</v>
      </c>
      <c r="D41" s="38">
        <v>10</v>
      </c>
      <c r="E41" s="39">
        <v>1.1100000000000001</v>
      </c>
      <c r="F41" s="56">
        <v>108</v>
      </c>
      <c r="G41" s="60">
        <v>63</v>
      </c>
      <c r="H41" s="48">
        <v>0.57999999999999996</v>
      </c>
      <c r="I41" s="69">
        <v>181.8</v>
      </c>
      <c r="J41" s="44">
        <f t="shared" si="2"/>
        <v>118.80000000000001</v>
      </c>
    </row>
    <row r="42" spans="1:10" x14ac:dyDescent="0.25">
      <c r="A42" s="75" t="s">
        <v>76</v>
      </c>
      <c r="B42" s="75" t="s">
        <v>77</v>
      </c>
      <c r="C42" s="74">
        <v>9</v>
      </c>
      <c r="D42" s="76">
        <v>9</v>
      </c>
      <c r="E42" s="39">
        <v>1</v>
      </c>
      <c r="F42" s="32">
        <v>33393</v>
      </c>
      <c r="G42" s="77">
        <v>15526</v>
      </c>
      <c r="H42" s="34">
        <v>0.46</v>
      </c>
      <c r="I42" s="78">
        <f>SUM(I9:I41)</f>
        <v>34712.1</v>
      </c>
      <c r="J42" s="78">
        <f>SUM(J9:J41)</f>
        <v>18991.099999999999</v>
      </c>
    </row>
  </sheetData>
  <mergeCells count="6">
    <mergeCell ref="A6:H6"/>
    <mergeCell ref="A1:H1"/>
    <mergeCell ref="B2:G2"/>
    <mergeCell ref="B3:G3"/>
    <mergeCell ref="A4:H4"/>
    <mergeCell ref="A5:H5"/>
  </mergeCells>
  <pageMargins left="0.78749999999999998" right="0.196527777777778" top="0.15763888888888899" bottom="0.15763888888888899" header="0.511811023622047" footer="0.511811023622047"/>
  <pageSetup paperSize="9" scale="65" orientation="portrait" horizontalDpi="300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WE37"/>
  <sheetViews>
    <sheetView view="pageBreakPreview" zoomScale="180" zoomScaleNormal="71" zoomScalePageLayoutView="180" workbookViewId="0">
      <pane xSplit="12" ySplit="7" topLeftCell="M32" activePane="bottomRight" state="frozen"/>
      <selection pane="topRight" activeCell="M1" sqref="M1"/>
      <selection pane="bottomLeft" activeCell="A32" sqref="A32"/>
      <selection pane="bottomRight" activeCell="I27" sqref="I27"/>
    </sheetView>
  </sheetViews>
  <sheetFormatPr defaultColWidth="9.140625" defaultRowHeight="12.75" x14ac:dyDescent="0.2"/>
  <cols>
    <col min="1" max="1" width="8" style="496" customWidth="1"/>
    <col min="2" max="2" width="35" style="496" customWidth="1"/>
    <col min="3" max="3" width="2.5703125" style="496" customWidth="1"/>
    <col min="4" max="4" width="8" style="496" customWidth="1"/>
    <col min="5" max="9" width="10.7109375" style="496" customWidth="1"/>
    <col min="10" max="10" width="8" style="496" customWidth="1"/>
    <col min="11" max="11" width="2.5703125" style="496" customWidth="1"/>
    <col min="12" max="19" width="10.7109375" style="496" customWidth="1"/>
    <col min="20" max="20" width="11.42578125" style="496" customWidth="1"/>
    <col min="21" max="22" width="10.7109375" style="496" customWidth="1"/>
    <col min="23" max="23" width="11.5703125" style="496" hidden="1" customWidth="1"/>
    <col min="24" max="256" width="9.140625" style="496"/>
    <col min="257" max="257" width="8" style="496" customWidth="1"/>
    <col min="258" max="258" width="35" style="496" customWidth="1"/>
    <col min="259" max="259" width="2.5703125" style="496" customWidth="1"/>
    <col min="260" max="260" width="8" style="496" customWidth="1"/>
    <col min="261" max="265" width="10.7109375" style="496" customWidth="1"/>
    <col min="266" max="266" width="8" style="496" customWidth="1"/>
    <col min="267" max="267" width="2.5703125" style="496" customWidth="1"/>
    <col min="268" max="278" width="10.7109375" style="496" customWidth="1"/>
    <col min="279" max="279" width="11.5703125" style="496" hidden="1" customWidth="1"/>
    <col min="280" max="512" width="9.140625" style="496"/>
    <col min="513" max="513" width="8" style="496" customWidth="1"/>
    <col min="514" max="514" width="35" style="496" customWidth="1"/>
    <col min="515" max="515" width="2.5703125" style="496" customWidth="1"/>
    <col min="516" max="516" width="8" style="496" customWidth="1"/>
    <col min="517" max="521" width="10.7109375" style="496" customWidth="1"/>
    <col min="522" max="522" width="8" style="496" customWidth="1"/>
    <col min="523" max="523" width="2.5703125" style="496" customWidth="1"/>
    <col min="524" max="534" width="10.7109375" style="496" customWidth="1"/>
    <col min="535" max="535" width="11.5703125" style="496" hidden="1" customWidth="1"/>
    <col min="536" max="768" width="9.140625" style="496"/>
    <col min="769" max="769" width="8" style="496" customWidth="1"/>
    <col min="770" max="770" width="35" style="496" customWidth="1"/>
    <col min="771" max="771" width="2.5703125" style="496" customWidth="1"/>
    <col min="772" max="772" width="8" style="496" customWidth="1"/>
    <col min="773" max="777" width="10.7109375" style="496" customWidth="1"/>
    <col min="778" max="778" width="8" style="496" customWidth="1"/>
    <col min="779" max="779" width="2.5703125" style="496" customWidth="1"/>
    <col min="780" max="790" width="10.7109375" style="496" customWidth="1"/>
    <col min="791" max="791" width="11.5703125" style="496" hidden="1" customWidth="1"/>
    <col min="792" max="1024" width="9.140625" style="496"/>
    <col min="1025" max="1025" width="8" style="496" customWidth="1"/>
    <col min="1026" max="1026" width="35" style="496" customWidth="1"/>
    <col min="1027" max="1027" width="2.5703125" style="496" customWidth="1"/>
    <col min="1028" max="1028" width="8" style="496" customWidth="1"/>
    <col min="1029" max="1033" width="10.7109375" style="496" customWidth="1"/>
    <col min="1034" max="1034" width="8" style="496" customWidth="1"/>
    <col min="1035" max="1035" width="2.5703125" style="496" customWidth="1"/>
    <col min="1036" max="1046" width="10.7109375" style="496" customWidth="1"/>
    <col min="1047" max="1047" width="11.5703125" style="496" hidden="1" customWidth="1"/>
    <col min="1048" max="1280" width="9.140625" style="496"/>
    <col min="1281" max="1281" width="8" style="496" customWidth="1"/>
    <col min="1282" max="1282" width="35" style="496" customWidth="1"/>
    <col min="1283" max="1283" width="2.5703125" style="496" customWidth="1"/>
    <col min="1284" max="1284" width="8" style="496" customWidth="1"/>
    <col min="1285" max="1289" width="10.7109375" style="496" customWidth="1"/>
    <col min="1290" max="1290" width="8" style="496" customWidth="1"/>
    <col min="1291" max="1291" width="2.5703125" style="496" customWidth="1"/>
    <col min="1292" max="1302" width="10.7109375" style="496" customWidth="1"/>
    <col min="1303" max="1303" width="11.5703125" style="496" hidden="1" customWidth="1"/>
    <col min="1304" max="1536" width="9.140625" style="496"/>
    <col min="1537" max="1537" width="8" style="496" customWidth="1"/>
    <col min="1538" max="1538" width="35" style="496" customWidth="1"/>
    <col min="1539" max="1539" width="2.5703125" style="496" customWidth="1"/>
    <col min="1540" max="1540" width="8" style="496" customWidth="1"/>
    <col min="1541" max="1545" width="10.7109375" style="496" customWidth="1"/>
    <col min="1546" max="1546" width="8" style="496" customWidth="1"/>
    <col min="1547" max="1547" width="2.5703125" style="496" customWidth="1"/>
    <col min="1548" max="1558" width="10.7109375" style="496" customWidth="1"/>
    <col min="1559" max="1559" width="11.5703125" style="496" hidden="1" customWidth="1"/>
    <col min="1560" max="1792" width="9.140625" style="496"/>
    <col min="1793" max="1793" width="8" style="496" customWidth="1"/>
    <col min="1794" max="1794" width="35" style="496" customWidth="1"/>
    <col min="1795" max="1795" width="2.5703125" style="496" customWidth="1"/>
    <col min="1796" max="1796" width="8" style="496" customWidth="1"/>
    <col min="1797" max="1801" width="10.7109375" style="496" customWidth="1"/>
    <col min="1802" max="1802" width="8" style="496" customWidth="1"/>
    <col min="1803" max="1803" width="2.5703125" style="496" customWidth="1"/>
    <col min="1804" max="1814" width="10.7109375" style="496" customWidth="1"/>
    <col min="1815" max="1815" width="11.5703125" style="496" hidden="1" customWidth="1"/>
    <col min="1816" max="2048" width="9.140625" style="496"/>
    <col min="2049" max="2049" width="8" style="496" customWidth="1"/>
    <col min="2050" max="2050" width="35" style="496" customWidth="1"/>
    <col min="2051" max="2051" width="2.5703125" style="496" customWidth="1"/>
    <col min="2052" max="2052" width="8" style="496" customWidth="1"/>
    <col min="2053" max="2057" width="10.7109375" style="496" customWidth="1"/>
    <col min="2058" max="2058" width="8" style="496" customWidth="1"/>
    <col min="2059" max="2059" width="2.5703125" style="496" customWidth="1"/>
    <col min="2060" max="2070" width="10.7109375" style="496" customWidth="1"/>
    <col min="2071" max="2071" width="11.5703125" style="496" hidden="1" customWidth="1"/>
    <col min="2072" max="2304" width="9.140625" style="496"/>
    <col min="2305" max="2305" width="8" style="496" customWidth="1"/>
    <col min="2306" max="2306" width="35" style="496" customWidth="1"/>
    <col min="2307" max="2307" width="2.5703125" style="496" customWidth="1"/>
    <col min="2308" max="2308" width="8" style="496" customWidth="1"/>
    <col min="2309" max="2313" width="10.7109375" style="496" customWidth="1"/>
    <col min="2314" max="2314" width="8" style="496" customWidth="1"/>
    <col min="2315" max="2315" width="2.5703125" style="496" customWidth="1"/>
    <col min="2316" max="2326" width="10.7109375" style="496" customWidth="1"/>
    <col min="2327" max="2327" width="11.5703125" style="496" hidden="1" customWidth="1"/>
    <col min="2328" max="2560" width="9.140625" style="496"/>
    <col min="2561" max="2561" width="8" style="496" customWidth="1"/>
    <col min="2562" max="2562" width="35" style="496" customWidth="1"/>
    <col min="2563" max="2563" width="2.5703125" style="496" customWidth="1"/>
    <col min="2564" max="2564" width="8" style="496" customWidth="1"/>
    <col min="2565" max="2569" width="10.7109375" style="496" customWidth="1"/>
    <col min="2570" max="2570" width="8" style="496" customWidth="1"/>
    <col min="2571" max="2571" width="2.5703125" style="496" customWidth="1"/>
    <col min="2572" max="2582" width="10.7109375" style="496" customWidth="1"/>
    <col min="2583" max="2583" width="11.5703125" style="496" hidden="1" customWidth="1"/>
    <col min="2584" max="2816" width="9.140625" style="496"/>
    <col min="2817" max="2817" width="8" style="496" customWidth="1"/>
    <col min="2818" max="2818" width="35" style="496" customWidth="1"/>
    <col min="2819" max="2819" width="2.5703125" style="496" customWidth="1"/>
    <col min="2820" max="2820" width="8" style="496" customWidth="1"/>
    <col min="2821" max="2825" width="10.7109375" style="496" customWidth="1"/>
    <col min="2826" max="2826" width="8" style="496" customWidth="1"/>
    <col min="2827" max="2827" width="2.5703125" style="496" customWidth="1"/>
    <col min="2828" max="2838" width="10.7109375" style="496" customWidth="1"/>
    <col min="2839" max="2839" width="11.5703125" style="496" hidden="1" customWidth="1"/>
    <col min="2840" max="3072" width="9.140625" style="496"/>
    <col min="3073" max="3073" width="8" style="496" customWidth="1"/>
    <col min="3074" max="3074" width="35" style="496" customWidth="1"/>
    <col min="3075" max="3075" width="2.5703125" style="496" customWidth="1"/>
    <col min="3076" max="3076" width="8" style="496" customWidth="1"/>
    <col min="3077" max="3081" width="10.7109375" style="496" customWidth="1"/>
    <col min="3082" max="3082" width="8" style="496" customWidth="1"/>
    <col min="3083" max="3083" width="2.5703125" style="496" customWidth="1"/>
    <col min="3084" max="3094" width="10.7109375" style="496" customWidth="1"/>
    <col min="3095" max="3095" width="11.5703125" style="496" hidden="1" customWidth="1"/>
    <col min="3096" max="3328" width="9.140625" style="496"/>
    <col min="3329" max="3329" width="8" style="496" customWidth="1"/>
    <col min="3330" max="3330" width="35" style="496" customWidth="1"/>
    <col min="3331" max="3331" width="2.5703125" style="496" customWidth="1"/>
    <col min="3332" max="3332" width="8" style="496" customWidth="1"/>
    <col min="3333" max="3337" width="10.7109375" style="496" customWidth="1"/>
    <col min="3338" max="3338" width="8" style="496" customWidth="1"/>
    <col min="3339" max="3339" width="2.5703125" style="496" customWidth="1"/>
    <col min="3340" max="3350" width="10.7109375" style="496" customWidth="1"/>
    <col min="3351" max="3351" width="11.5703125" style="496" hidden="1" customWidth="1"/>
    <col min="3352" max="3584" width="9.140625" style="496"/>
    <col min="3585" max="3585" width="8" style="496" customWidth="1"/>
    <col min="3586" max="3586" width="35" style="496" customWidth="1"/>
    <col min="3587" max="3587" width="2.5703125" style="496" customWidth="1"/>
    <col min="3588" max="3588" width="8" style="496" customWidth="1"/>
    <col min="3589" max="3593" width="10.7109375" style="496" customWidth="1"/>
    <col min="3594" max="3594" width="8" style="496" customWidth="1"/>
    <col min="3595" max="3595" width="2.5703125" style="496" customWidth="1"/>
    <col min="3596" max="3606" width="10.7109375" style="496" customWidth="1"/>
    <col min="3607" max="3607" width="11.5703125" style="496" hidden="1" customWidth="1"/>
    <col min="3608" max="3840" width="9.140625" style="496"/>
    <col min="3841" max="3841" width="8" style="496" customWidth="1"/>
    <col min="3842" max="3842" width="35" style="496" customWidth="1"/>
    <col min="3843" max="3843" width="2.5703125" style="496" customWidth="1"/>
    <col min="3844" max="3844" width="8" style="496" customWidth="1"/>
    <col min="3845" max="3849" width="10.7109375" style="496" customWidth="1"/>
    <col min="3850" max="3850" width="8" style="496" customWidth="1"/>
    <col min="3851" max="3851" width="2.5703125" style="496" customWidth="1"/>
    <col min="3852" max="3862" width="10.7109375" style="496" customWidth="1"/>
    <col min="3863" max="3863" width="11.5703125" style="496" hidden="1" customWidth="1"/>
    <col min="3864" max="4096" width="9.140625" style="496"/>
    <col min="4097" max="4097" width="8" style="496" customWidth="1"/>
    <col min="4098" max="4098" width="35" style="496" customWidth="1"/>
    <col min="4099" max="4099" width="2.5703125" style="496" customWidth="1"/>
    <col min="4100" max="4100" width="8" style="496" customWidth="1"/>
    <col min="4101" max="4105" width="10.7109375" style="496" customWidth="1"/>
    <col min="4106" max="4106" width="8" style="496" customWidth="1"/>
    <col min="4107" max="4107" width="2.5703125" style="496" customWidth="1"/>
    <col min="4108" max="4118" width="10.7109375" style="496" customWidth="1"/>
    <col min="4119" max="4119" width="11.5703125" style="496" hidden="1" customWidth="1"/>
    <col min="4120" max="4352" width="9.140625" style="496"/>
    <col min="4353" max="4353" width="8" style="496" customWidth="1"/>
    <col min="4354" max="4354" width="35" style="496" customWidth="1"/>
    <col min="4355" max="4355" width="2.5703125" style="496" customWidth="1"/>
    <col min="4356" max="4356" width="8" style="496" customWidth="1"/>
    <col min="4357" max="4361" width="10.7109375" style="496" customWidth="1"/>
    <col min="4362" max="4362" width="8" style="496" customWidth="1"/>
    <col min="4363" max="4363" width="2.5703125" style="496" customWidth="1"/>
    <col min="4364" max="4374" width="10.7109375" style="496" customWidth="1"/>
    <col min="4375" max="4375" width="11.5703125" style="496" hidden="1" customWidth="1"/>
    <col min="4376" max="4608" width="9.140625" style="496"/>
    <col min="4609" max="4609" width="8" style="496" customWidth="1"/>
    <col min="4610" max="4610" width="35" style="496" customWidth="1"/>
    <col min="4611" max="4611" width="2.5703125" style="496" customWidth="1"/>
    <col min="4612" max="4612" width="8" style="496" customWidth="1"/>
    <col min="4613" max="4617" width="10.7109375" style="496" customWidth="1"/>
    <col min="4618" max="4618" width="8" style="496" customWidth="1"/>
    <col min="4619" max="4619" width="2.5703125" style="496" customWidth="1"/>
    <col min="4620" max="4630" width="10.7109375" style="496" customWidth="1"/>
    <col min="4631" max="4631" width="11.5703125" style="496" hidden="1" customWidth="1"/>
    <col min="4632" max="4864" width="9.140625" style="496"/>
    <col min="4865" max="4865" width="8" style="496" customWidth="1"/>
    <col min="4866" max="4866" width="35" style="496" customWidth="1"/>
    <col min="4867" max="4867" width="2.5703125" style="496" customWidth="1"/>
    <col min="4868" max="4868" width="8" style="496" customWidth="1"/>
    <col min="4869" max="4873" width="10.7109375" style="496" customWidth="1"/>
    <col min="4874" max="4874" width="8" style="496" customWidth="1"/>
    <col min="4875" max="4875" width="2.5703125" style="496" customWidth="1"/>
    <col min="4876" max="4886" width="10.7109375" style="496" customWidth="1"/>
    <col min="4887" max="4887" width="11.5703125" style="496" hidden="1" customWidth="1"/>
    <col min="4888" max="5120" width="9.140625" style="496"/>
    <col min="5121" max="5121" width="8" style="496" customWidth="1"/>
    <col min="5122" max="5122" width="35" style="496" customWidth="1"/>
    <col min="5123" max="5123" width="2.5703125" style="496" customWidth="1"/>
    <col min="5124" max="5124" width="8" style="496" customWidth="1"/>
    <col min="5125" max="5129" width="10.7109375" style="496" customWidth="1"/>
    <col min="5130" max="5130" width="8" style="496" customWidth="1"/>
    <col min="5131" max="5131" width="2.5703125" style="496" customWidth="1"/>
    <col min="5132" max="5142" width="10.7109375" style="496" customWidth="1"/>
    <col min="5143" max="5143" width="11.5703125" style="496" hidden="1" customWidth="1"/>
    <col min="5144" max="5376" width="9.140625" style="496"/>
    <col min="5377" max="5377" width="8" style="496" customWidth="1"/>
    <col min="5378" max="5378" width="35" style="496" customWidth="1"/>
    <col min="5379" max="5379" width="2.5703125" style="496" customWidth="1"/>
    <col min="5380" max="5380" width="8" style="496" customWidth="1"/>
    <col min="5381" max="5385" width="10.7109375" style="496" customWidth="1"/>
    <col min="5386" max="5386" width="8" style="496" customWidth="1"/>
    <col min="5387" max="5387" width="2.5703125" style="496" customWidth="1"/>
    <col min="5388" max="5398" width="10.7109375" style="496" customWidth="1"/>
    <col min="5399" max="5399" width="11.5703125" style="496" hidden="1" customWidth="1"/>
    <col min="5400" max="5632" width="9.140625" style="496"/>
    <col min="5633" max="5633" width="8" style="496" customWidth="1"/>
    <col min="5634" max="5634" width="35" style="496" customWidth="1"/>
    <col min="5635" max="5635" width="2.5703125" style="496" customWidth="1"/>
    <col min="5636" max="5636" width="8" style="496" customWidth="1"/>
    <col min="5637" max="5641" width="10.7109375" style="496" customWidth="1"/>
    <col min="5642" max="5642" width="8" style="496" customWidth="1"/>
    <col min="5643" max="5643" width="2.5703125" style="496" customWidth="1"/>
    <col min="5644" max="5654" width="10.7109375" style="496" customWidth="1"/>
    <col min="5655" max="5655" width="11.5703125" style="496" hidden="1" customWidth="1"/>
    <col min="5656" max="5888" width="9.140625" style="496"/>
    <col min="5889" max="5889" width="8" style="496" customWidth="1"/>
    <col min="5890" max="5890" width="35" style="496" customWidth="1"/>
    <col min="5891" max="5891" width="2.5703125" style="496" customWidth="1"/>
    <col min="5892" max="5892" width="8" style="496" customWidth="1"/>
    <col min="5893" max="5897" width="10.7109375" style="496" customWidth="1"/>
    <col min="5898" max="5898" width="8" style="496" customWidth="1"/>
    <col min="5899" max="5899" width="2.5703125" style="496" customWidth="1"/>
    <col min="5900" max="5910" width="10.7109375" style="496" customWidth="1"/>
    <col min="5911" max="5911" width="11.5703125" style="496" hidden="1" customWidth="1"/>
    <col min="5912" max="6144" width="9.140625" style="496"/>
    <col min="6145" max="6145" width="8" style="496" customWidth="1"/>
    <col min="6146" max="6146" width="35" style="496" customWidth="1"/>
    <col min="6147" max="6147" width="2.5703125" style="496" customWidth="1"/>
    <col min="6148" max="6148" width="8" style="496" customWidth="1"/>
    <col min="6149" max="6153" width="10.7109375" style="496" customWidth="1"/>
    <col min="6154" max="6154" width="8" style="496" customWidth="1"/>
    <col min="6155" max="6155" width="2.5703125" style="496" customWidth="1"/>
    <col min="6156" max="6166" width="10.7109375" style="496" customWidth="1"/>
    <col min="6167" max="6167" width="11.5703125" style="496" hidden="1" customWidth="1"/>
    <col min="6168" max="6400" width="9.140625" style="496"/>
    <col min="6401" max="6401" width="8" style="496" customWidth="1"/>
    <col min="6402" max="6402" width="35" style="496" customWidth="1"/>
    <col min="6403" max="6403" width="2.5703125" style="496" customWidth="1"/>
    <col min="6404" max="6404" width="8" style="496" customWidth="1"/>
    <col min="6405" max="6409" width="10.7109375" style="496" customWidth="1"/>
    <col min="6410" max="6410" width="8" style="496" customWidth="1"/>
    <col min="6411" max="6411" width="2.5703125" style="496" customWidth="1"/>
    <col min="6412" max="6422" width="10.7109375" style="496" customWidth="1"/>
    <col min="6423" max="6423" width="11.5703125" style="496" hidden="1" customWidth="1"/>
    <col min="6424" max="6656" width="9.140625" style="496"/>
    <col min="6657" max="6657" width="8" style="496" customWidth="1"/>
    <col min="6658" max="6658" width="35" style="496" customWidth="1"/>
    <col min="6659" max="6659" width="2.5703125" style="496" customWidth="1"/>
    <col min="6660" max="6660" width="8" style="496" customWidth="1"/>
    <col min="6661" max="6665" width="10.7109375" style="496" customWidth="1"/>
    <col min="6666" max="6666" width="8" style="496" customWidth="1"/>
    <col min="6667" max="6667" width="2.5703125" style="496" customWidth="1"/>
    <col min="6668" max="6678" width="10.7109375" style="496" customWidth="1"/>
    <col min="6679" max="6679" width="11.5703125" style="496" hidden="1" customWidth="1"/>
    <col min="6680" max="6912" width="9.140625" style="496"/>
    <col min="6913" max="6913" width="8" style="496" customWidth="1"/>
    <col min="6914" max="6914" width="35" style="496" customWidth="1"/>
    <col min="6915" max="6915" width="2.5703125" style="496" customWidth="1"/>
    <col min="6916" max="6916" width="8" style="496" customWidth="1"/>
    <col min="6917" max="6921" width="10.7109375" style="496" customWidth="1"/>
    <col min="6922" max="6922" width="8" style="496" customWidth="1"/>
    <col min="6923" max="6923" width="2.5703125" style="496" customWidth="1"/>
    <col min="6924" max="6934" width="10.7109375" style="496" customWidth="1"/>
    <col min="6935" max="6935" width="11.5703125" style="496" hidden="1" customWidth="1"/>
    <col min="6936" max="7168" width="9.140625" style="496"/>
    <col min="7169" max="7169" width="8" style="496" customWidth="1"/>
    <col min="7170" max="7170" width="35" style="496" customWidth="1"/>
    <col min="7171" max="7171" width="2.5703125" style="496" customWidth="1"/>
    <col min="7172" max="7172" width="8" style="496" customWidth="1"/>
    <col min="7173" max="7177" width="10.7109375" style="496" customWidth="1"/>
    <col min="7178" max="7178" width="8" style="496" customWidth="1"/>
    <col min="7179" max="7179" width="2.5703125" style="496" customWidth="1"/>
    <col min="7180" max="7190" width="10.7109375" style="496" customWidth="1"/>
    <col min="7191" max="7191" width="11.5703125" style="496" hidden="1" customWidth="1"/>
    <col min="7192" max="7424" width="9.140625" style="496"/>
    <col min="7425" max="7425" width="8" style="496" customWidth="1"/>
    <col min="7426" max="7426" width="35" style="496" customWidth="1"/>
    <col min="7427" max="7427" width="2.5703125" style="496" customWidth="1"/>
    <col min="7428" max="7428" width="8" style="496" customWidth="1"/>
    <col min="7429" max="7433" width="10.7109375" style="496" customWidth="1"/>
    <col min="7434" max="7434" width="8" style="496" customWidth="1"/>
    <col min="7435" max="7435" width="2.5703125" style="496" customWidth="1"/>
    <col min="7436" max="7446" width="10.7109375" style="496" customWidth="1"/>
    <col min="7447" max="7447" width="11.5703125" style="496" hidden="1" customWidth="1"/>
    <col min="7448" max="7680" width="9.140625" style="496"/>
    <col min="7681" max="7681" width="8" style="496" customWidth="1"/>
    <col min="7682" max="7682" width="35" style="496" customWidth="1"/>
    <col min="7683" max="7683" width="2.5703125" style="496" customWidth="1"/>
    <col min="7684" max="7684" width="8" style="496" customWidth="1"/>
    <col min="7685" max="7689" width="10.7109375" style="496" customWidth="1"/>
    <col min="7690" max="7690" width="8" style="496" customWidth="1"/>
    <col min="7691" max="7691" width="2.5703125" style="496" customWidth="1"/>
    <col min="7692" max="7702" width="10.7109375" style="496" customWidth="1"/>
    <col min="7703" max="7703" width="11.5703125" style="496" hidden="1" customWidth="1"/>
    <col min="7704" max="7936" width="9.140625" style="496"/>
    <col min="7937" max="7937" width="8" style="496" customWidth="1"/>
    <col min="7938" max="7938" width="35" style="496" customWidth="1"/>
    <col min="7939" max="7939" width="2.5703125" style="496" customWidth="1"/>
    <col min="7940" max="7940" width="8" style="496" customWidth="1"/>
    <col min="7941" max="7945" width="10.7109375" style="496" customWidth="1"/>
    <col min="7946" max="7946" width="8" style="496" customWidth="1"/>
    <col min="7947" max="7947" width="2.5703125" style="496" customWidth="1"/>
    <col min="7948" max="7958" width="10.7109375" style="496" customWidth="1"/>
    <col min="7959" max="7959" width="11.5703125" style="496" hidden="1" customWidth="1"/>
    <col min="7960" max="8192" width="9.140625" style="496"/>
    <col min="8193" max="8193" width="8" style="496" customWidth="1"/>
    <col min="8194" max="8194" width="35" style="496" customWidth="1"/>
    <col min="8195" max="8195" width="2.5703125" style="496" customWidth="1"/>
    <col min="8196" max="8196" width="8" style="496" customWidth="1"/>
    <col min="8197" max="8201" width="10.7109375" style="496" customWidth="1"/>
    <col min="8202" max="8202" width="8" style="496" customWidth="1"/>
    <col min="8203" max="8203" width="2.5703125" style="496" customWidth="1"/>
    <col min="8204" max="8214" width="10.7109375" style="496" customWidth="1"/>
    <col min="8215" max="8215" width="11.5703125" style="496" hidden="1" customWidth="1"/>
    <col min="8216" max="8448" width="9.140625" style="496"/>
    <col min="8449" max="8449" width="8" style="496" customWidth="1"/>
    <col min="8450" max="8450" width="35" style="496" customWidth="1"/>
    <col min="8451" max="8451" width="2.5703125" style="496" customWidth="1"/>
    <col min="8452" max="8452" width="8" style="496" customWidth="1"/>
    <col min="8453" max="8457" width="10.7109375" style="496" customWidth="1"/>
    <col min="8458" max="8458" width="8" style="496" customWidth="1"/>
    <col min="8459" max="8459" width="2.5703125" style="496" customWidth="1"/>
    <col min="8460" max="8470" width="10.7109375" style="496" customWidth="1"/>
    <col min="8471" max="8471" width="11.5703125" style="496" hidden="1" customWidth="1"/>
    <col min="8472" max="8704" width="9.140625" style="496"/>
    <col min="8705" max="8705" width="8" style="496" customWidth="1"/>
    <col min="8706" max="8706" width="35" style="496" customWidth="1"/>
    <col min="8707" max="8707" width="2.5703125" style="496" customWidth="1"/>
    <col min="8708" max="8708" width="8" style="496" customWidth="1"/>
    <col min="8709" max="8713" width="10.7109375" style="496" customWidth="1"/>
    <col min="8714" max="8714" width="8" style="496" customWidth="1"/>
    <col min="8715" max="8715" width="2.5703125" style="496" customWidth="1"/>
    <col min="8716" max="8726" width="10.7109375" style="496" customWidth="1"/>
    <col min="8727" max="8727" width="11.5703125" style="496" hidden="1" customWidth="1"/>
    <col min="8728" max="8960" width="9.140625" style="496"/>
    <col min="8961" max="8961" width="8" style="496" customWidth="1"/>
    <col min="8962" max="8962" width="35" style="496" customWidth="1"/>
    <col min="8963" max="8963" width="2.5703125" style="496" customWidth="1"/>
    <col min="8964" max="8964" width="8" style="496" customWidth="1"/>
    <col min="8965" max="8969" width="10.7109375" style="496" customWidth="1"/>
    <col min="8970" max="8970" width="8" style="496" customWidth="1"/>
    <col min="8971" max="8971" width="2.5703125" style="496" customWidth="1"/>
    <col min="8972" max="8982" width="10.7109375" style="496" customWidth="1"/>
    <col min="8983" max="8983" width="11.5703125" style="496" hidden="1" customWidth="1"/>
    <col min="8984" max="9216" width="9.140625" style="496"/>
    <col min="9217" max="9217" width="8" style="496" customWidth="1"/>
    <col min="9218" max="9218" width="35" style="496" customWidth="1"/>
    <col min="9219" max="9219" width="2.5703125" style="496" customWidth="1"/>
    <col min="9220" max="9220" width="8" style="496" customWidth="1"/>
    <col min="9221" max="9225" width="10.7109375" style="496" customWidth="1"/>
    <col min="9226" max="9226" width="8" style="496" customWidth="1"/>
    <col min="9227" max="9227" width="2.5703125" style="496" customWidth="1"/>
    <col min="9228" max="9238" width="10.7109375" style="496" customWidth="1"/>
    <col min="9239" max="9239" width="11.5703125" style="496" hidden="1" customWidth="1"/>
    <col min="9240" max="9472" width="9.140625" style="496"/>
    <col min="9473" max="9473" width="8" style="496" customWidth="1"/>
    <col min="9474" max="9474" width="35" style="496" customWidth="1"/>
    <col min="9475" max="9475" width="2.5703125" style="496" customWidth="1"/>
    <col min="9476" max="9476" width="8" style="496" customWidth="1"/>
    <col min="9477" max="9481" width="10.7109375" style="496" customWidth="1"/>
    <col min="9482" max="9482" width="8" style="496" customWidth="1"/>
    <col min="9483" max="9483" width="2.5703125" style="496" customWidth="1"/>
    <col min="9484" max="9494" width="10.7109375" style="496" customWidth="1"/>
    <col min="9495" max="9495" width="11.5703125" style="496" hidden="1" customWidth="1"/>
    <col min="9496" max="9728" width="9.140625" style="496"/>
    <col min="9729" max="9729" width="8" style="496" customWidth="1"/>
    <col min="9730" max="9730" width="35" style="496" customWidth="1"/>
    <col min="9731" max="9731" width="2.5703125" style="496" customWidth="1"/>
    <col min="9732" max="9732" width="8" style="496" customWidth="1"/>
    <col min="9733" max="9737" width="10.7109375" style="496" customWidth="1"/>
    <col min="9738" max="9738" width="8" style="496" customWidth="1"/>
    <col min="9739" max="9739" width="2.5703125" style="496" customWidth="1"/>
    <col min="9740" max="9750" width="10.7109375" style="496" customWidth="1"/>
    <col min="9751" max="9751" width="11.5703125" style="496" hidden="1" customWidth="1"/>
    <col min="9752" max="9984" width="9.140625" style="496"/>
    <col min="9985" max="9985" width="8" style="496" customWidth="1"/>
    <col min="9986" max="9986" width="35" style="496" customWidth="1"/>
    <col min="9987" max="9987" width="2.5703125" style="496" customWidth="1"/>
    <col min="9988" max="9988" width="8" style="496" customWidth="1"/>
    <col min="9989" max="9993" width="10.7109375" style="496" customWidth="1"/>
    <col min="9994" max="9994" width="8" style="496" customWidth="1"/>
    <col min="9995" max="9995" width="2.5703125" style="496" customWidth="1"/>
    <col min="9996" max="10006" width="10.7109375" style="496" customWidth="1"/>
    <col min="10007" max="10007" width="11.5703125" style="496" hidden="1" customWidth="1"/>
    <col min="10008" max="10240" width="9.140625" style="496"/>
    <col min="10241" max="10241" width="8" style="496" customWidth="1"/>
    <col min="10242" max="10242" width="35" style="496" customWidth="1"/>
    <col min="10243" max="10243" width="2.5703125" style="496" customWidth="1"/>
    <col min="10244" max="10244" width="8" style="496" customWidth="1"/>
    <col min="10245" max="10249" width="10.7109375" style="496" customWidth="1"/>
    <col min="10250" max="10250" width="8" style="496" customWidth="1"/>
    <col min="10251" max="10251" width="2.5703125" style="496" customWidth="1"/>
    <col min="10252" max="10262" width="10.7109375" style="496" customWidth="1"/>
    <col min="10263" max="10263" width="11.5703125" style="496" hidden="1" customWidth="1"/>
    <col min="10264" max="10496" width="9.140625" style="496"/>
    <col min="10497" max="10497" width="8" style="496" customWidth="1"/>
    <col min="10498" max="10498" width="35" style="496" customWidth="1"/>
    <col min="10499" max="10499" width="2.5703125" style="496" customWidth="1"/>
    <col min="10500" max="10500" width="8" style="496" customWidth="1"/>
    <col min="10501" max="10505" width="10.7109375" style="496" customWidth="1"/>
    <col min="10506" max="10506" width="8" style="496" customWidth="1"/>
    <col min="10507" max="10507" width="2.5703125" style="496" customWidth="1"/>
    <col min="10508" max="10518" width="10.7109375" style="496" customWidth="1"/>
    <col min="10519" max="10519" width="11.5703125" style="496" hidden="1" customWidth="1"/>
    <col min="10520" max="10752" width="9.140625" style="496"/>
    <col min="10753" max="10753" width="8" style="496" customWidth="1"/>
    <col min="10754" max="10754" width="35" style="496" customWidth="1"/>
    <col min="10755" max="10755" width="2.5703125" style="496" customWidth="1"/>
    <col min="10756" max="10756" width="8" style="496" customWidth="1"/>
    <col min="10757" max="10761" width="10.7109375" style="496" customWidth="1"/>
    <col min="10762" max="10762" width="8" style="496" customWidth="1"/>
    <col min="10763" max="10763" width="2.5703125" style="496" customWidth="1"/>
    <col min="10764" max="10774" width="10.7109375" style="496" customWidth="1"/>
    <col min="10775" max="10775" width="11.5703125" style="496" hidden="1" customWidth="1"/>
    <col min="10776" max="11008" width="9.140625" style="496"/>
    <col min="11009" max="11009" width="8" style="496" customWidth="1"/>
    <col min="11010" max="11010" width="35" style="496" customWidth="1"/>
    <col min="11011" max="11011" width="2.5703125" style="496" customWidth="1"/>
    <col min="11012" max="11012" width="8" style="496" customWidth="1"/>
    <col min="11013" max="11017" width="10.7109375" style="496" customWidth="1"/>
    <col min="11018" max="11018" width="8" style="496" customWidth="1"/>
    <col min="11019" max="11019" width="2.5703125" style="496" customWidth="1"/>
    <col min="11020" max="11030" width="10.7109375" style="496" customWidth="1"/>
    <col min="11031" max="11031" width="11.5703125" style="496" hidden="1" customWidth="1"/>
    <col min="11032" max="11264" width="9.140625" style="496"/>
    <col min="11265" max="11265" width="8" style="496" customWidth="1"/>
    <col min="11266" max="11266" width="35" style="496" customWidth="1"/>
    <col min="11267" max="11267" width="2.5703125" style="496" customWidth="1"/>
    <col min="11268" max="11268" width="8" style="496" customWidth="1"/>
    <col min="11269" max="11273" width="10.7109375" style="496" customWidth="1"/>
    <col min="11274" max="11274" width="8" style="496" customWidth="1"/>
    <col min="11275" max="11275" width="2.5703125" style="496" customWidth="1"/>
    <col min="11276" max="11286" width="10.7109375" style="496" customWidth="1"/>
    <col min="11287" max="11287" width="11.5703125" style="496" hidden="1" customWidth="1"/>
    <col min="11288" max="11520" width="9.140625" style="496"/>
    <col min="11521" max="11521" width="8" style="496" customWidth="1"/>
    <col min="11522" max="11522" width="35" style="496" customWidth="1"/>
    <col min="11523" max="11523" width="2.5703125" style="496" customWidth="1"/>
    <col min="11524" max="11524" width="8" style="496" customWidth="1"/>
    <col min="11525" max="11529" width="10.7109375" style="496" customWidth="1"/>
    <col min="11530" max="11530" width="8" style="496" customWidth="1"/>
    <col min="11531" max="11531" width="2.5703125" style="496" customWidth="1"/>
    <col min="11532" max="11542" width="10.7109375" style="496" customWidth="1"/>
    <col min="11543" max="11543" width="11.5703125" style="496" hidden="1" customWidth="1"/>
    <col min="11544" max="11776" width="9.140625" style="496"/>
    <col min="11777" max="11777" width="8" style="496" customWidth="1"/>
    <col min="11778" max="11778" width="35" style="496" customWidth="1"/>
    <col min="11779" max="11779" width="2.5703125" style="496" customWidth="1"/>
    <col min="11780" max="11780" width="8" style="496" customWidth="1"/>
    <col min="11781" max="11785" width="10.7109375" style="496" customWidth="1"/>
    <col min="11786" max="11786" width="8" style="496" customWidth="1"/>
    <col min="11787" max="11787" width="2.5703125" style="496" customWidth="1"/>
    <col min="11788" max="11798" width="10.7109375" style="496" customWidth="1"/>
    <col min="11799" max="11799" width="11.5703125" style="496" hidden="1" customWidth="1"/>
    <col min="11800" max="12032" width="9.140625" style="496"/>
    <col min="12033" max="12033" width="8" style="496" customWidth="1"/>
    <col min="12034" max="12034" width="35" style="496" customWidth="1"/>
    <col min="12035" max="12035" width="2.5703125" style="496" customWidth="1"/>
    <col min="12036" max="12036" width="8" style="496" customWidth="1"/>
    <col min="12037" max="12041" width="10.7109375" style="496" customWidth="1"/>
    <col min="12042" max="12042" width="8" style="496" customWidth="1"/>
    <col min="12043" max="12043" width="2.5703125" style="496" customWidth="1"/>
    <col min="12044" max="12054" width="10.7109375" style="496" customWidth="1"/>
    <col min="12055" max="12055" width="11.5703125" style="496" hidden="1" customWidth="1"/>
    <col min="12056" max="12288" width="9.140625" style="496"/>
    <col min="12289" max="12289" width="8" style="496" customWidth="1"/>
    <col min="12290" max="12290" width="35" style="496" customWidth="1"/>
    <col min="12291" max="12291" width="2.5703125" style="496" customWidth="1"/>
    <col min="12292" max="12292" width="8" style="496" customWidth="1"/>
    <col min="12293" max="12297" width="10.7109375" style="496" customWidth="1"/>
    <col min="12298" max="12298" width="8" style="496" customWidth="1"/>
    <col min="12299" max="12299" width="2.5703125" style="496" customWidth="1"/>
    <col min="12300" max="12310" width="10.7109375" style="496" customWidth="1"/>
    <col min="12311" max="12311" width="11.5703125" style="496" hidden="1" customWidth="1"/>
    <col min="12312" max="12544" width="9.140625" style="496"/>
    <col min="12545" max="12545" width="8" style="496" customWidth="1"/>
    <col min="12546" max="12546" width="35" style="496" customWidth="1"/>
    <col min="12547" max="12547" width="2.5703125" style="496" customWidth="1"/>
    <col min="12548" max="12548" width="8" style="496" customWidth="1"/>
    <col min="12549" max="12553" width="10.7109375" style="496" customWidth="1"/>
    <col min="12554" max="12554" width="8" style="496" customWidth="1"/>
    <col min="12555" max="12555" width="2.5703125" style="496" customWidth="1"/>
    <col min="12556" max="12566" width="10.7109375" style="496" customWidth="1"/>
    <col min="12567" max="12567" width="11.5703125" style="496" hidden="1" customWidth="1"/>
    <col min="12568" max="12800" width="9.140625" style="496"/>
    <col min="12801" max="12801" width="8" style="496" customWidth="1"/>
    <col min="12802" max="12802" width="35" style="496" customWidth="1"/>
    <col min="12803" max="12803" width="2.5703125" style="496" customWidth="1"/>
    <col min="12804" max="12804" width="8" style="496" customWidth="1"/>
    <col min="12805" max="12809" width="10.7109375" style="496" customWidth="1"/>
    <col min="12810" max="12810" width="8" style="496" customWidth="1"/>
    <col min="12811" max="12811" width="2.5703125" style="496" customWidth="1"/>
    <col min="12812" max="12822" width="10.7109375" style="496" customWidth="1"/>
    <col min="12823" max="12823" width="11.5703125" style="496" hidden="1" customWidth="1"/>
    <col min="12824" max="13056" width="9.140625" style="496"/>
    <col min="13057" max="13057" width="8" style="496" customWidth="1"/>
    <col min="13058" max="13058" width="35" style="496" customWidth="1"/>
    <col min="13059" max="13059" width="2.5703125" style="496" customWidth="1"/>
    <col min="13060" max="13060" width="8" style="496" customWidth="1"/>
    <col min="13061" max="13065" width="10.7109375" style="496" customWidth="1"/>
    <col min="13066" max="13066" width="8" style="496" customWidth="1"/>
    <col min="13067" max="13067" width="2.5703125" style="496" customWidth="1"/>
    <col min="13068" max="13078" width="10.7109375" style="496" customWidth="1"/>
    <col min="13079" max="13079" width="11.5703125" style="496" hidden="1" customWidth="1"/>
    <col min="13080" max="13312" width="9.140625" style="496"/>
    <col min="13313" max="13313" width="8" style="496" customWidth="1"/>
    <col min="13314" max="13314" width="35" style="496" customWidth="1"/>
    <col min="13315" max="13315" width="2.5703125" style="496" customWidth="1"/>
    <col min="13316" max="13316" width="8" style="496" customWidth="1"/>
    <col min="13317" max="13321" width="10.7109375" style="496" customWidth="1"/>
    <col min="13322" max="13322" width="8" style="496" customWidth="1"/>
    <col min="13323" max="13323" width="2.5703125" style="496" customWidth="1"/>
    <col min="13324" max="13334" width="10.7109375" style="496" customWidth="1"/>
    <col min="13335" max="13335" width="11.5703125" style="496" hidden="1" customWidth="1"/>
    <col min="13336" max="13568" width="9.140625" style="496"/>
    <col min="13569" max="13569" width="8" style="496" customWidth="1"/>
    <col min="13570" max="13570" width="35" style="496" customWidth="1"/>
    <col min="13571" max="13571" width="2.5703125" style="496" customWidth="1"/>
    <col min="13572" max="13572" width="8" style="496" customWidth="1"/>
    <col min="13573" max="13577" width="10.7109375" style="496" customWidth="1"/>
    <col min="13578" max="13578" width="8" style="496" customWidth="1"/>
    <col min="13579" max="13579" width="2.5703125" style="496" customWidth="1"/>
    <col min="13580" max="13590" width="10.7109375" style="496" customWidth="1"/>
    <col min="13591" max="13591" width="11.5703125" style="496" hidden="1" customWidth="1"/>
    <col min="13592" max="13824" width="9.140625" style="496"/>
    <col min="13825" max="13825" width="8" style="496" customWidth="1"/>
    <col min="13826" max="13826" width="35" style="496" customWidth="1"/>
    <col min="13827" max="13827" width="2.5703125" style="496" customWidth="1"/>
    <col min="13828" max="13828" width="8" style="496" customWidth="1"/>
    <col min="13829" max="13833" width="10.7109375" style="496" customWidth="1"/>
    <col min="13834" max="13834" width="8" style="496" customWidth="1"/>
    <col min="13835" max="13835" width="2.5703125" style="496" customWidth="1"/>
    <col min="13836" max="13846" width="10.7109375" style="496" customWidth="1"/>
    <col min="13847" max="13847" width="11.5703125" style="496" hidden="1" customWidth="1"/>
    <col min="13848" max="14080" width="9.140625" style="496"/>
    <col min="14081" max="14081" width="8" style="496" customWidth="1"/>
    <col min="14082" max="14082" width="35" style="496" customWidth="1"/>
    <col min="14083" max="14083" width="2.5703125" style="496" customWidth="1"/>
    <col min="14084" max="14084" width="8" style="496" customWidth="1"/>
    <col min="14085" max="14089" width="10.7109375" style="496" customWidth="1"/>
    <col min="14090" max="14090" width="8" style="496" customWidth="1"/>
    <col min="14091" max="14091" width="2.5703125" style="496" customWidth="1"/>
    <col min="14092" max="14102" width="10.7109375" style="496" customWidth="1"/>
    <col min="14103" max="14103" width="11.5703125" style="496" hidden="1" customWidth="1"/>
    <col min="14104" max="14336" width="9.140625" style="496"/>
    <col min="14337" max="14337" width="8" style="496" customWidth="1"/>
    <col min="14338" max="14338" width="35" style="496" customWidth="1"/>
    <col min="14339" max="14339" width="2.5703125" style="496" customWidth="1"/>
    <col min="14340" max="14340" width="8" style="496" customWidth="1"/>
    <col min="14341" max="14345" width="10.7109375" style="496" customWidth="1"/>
    <col min="14346" max="14346" width="8" style="496" customWidth="1"/>
    <col min="14347" max="14347" width="2.5703125" style="496" customWidth="1"/>
    <col min="14348" max="14358" width="10.7109375" style="496" customWidth="1"/>
    <col min="14359" max="14359" width="11.5703125" style="496" hidden="1" customWidth="1"/>
    <col min="14360" max="14592" width="9.140625" style="496"/>
    <col min="14593" max="14593" width="8" style="496" customWidth="1"/>
    <col min="14594" max="14594" width="35" style="496" customWidth="1"/>
    <col min="14595" max="14595" width="2.5703125" style="496" customWidth="1"/>
    <col min="14596" max="14596" width="8" style="496" customWidth="1"/>
    <col min="14597" max="14601" width="10.7109375" style="496" customWidth="1"/>
    <col min="14602" max="14602" width="8" style="496" customWidth="1"/>
    <col min="14603" max="14603" width="2.5703125" style="496" customWidth="1"/>
    <col min="14604" max="14614" width="10.7109375" style="496" customWidth="1"/>
    <col min="14615" max="14615" width="11.5703125" style="496" hidden="1" customWidth="1"/>
    <col min="14616" max="14848" width="9.140625" style="496"/>
    <col min="14849" max="14849" width="8" style="496" customWidth="1"/>
    <col min="14850" max="14850" width="35" style="496" customWidth="1"/>
    <col min="14851" max="14851" width="2.5703125" style="496" customWidth="1"/>
    <col min="14852" max="14852" width="8" style="496" customWidth="1"/>
    <col min="14853" max="14857" width="10.7109375" style="496" customWidth="1"/>
    <col min="14858" max="14858" width="8" style="496" customWidth="1"/>
    <col min="14859" max="14859" width="2.5703125" style="496" customWidth="1"/>
    <col min="14860" max="14870" width="10.7109375" style="496" customWidth="1"/>
    <col min="14871" max="14871" width="11.5703125" style="496" hidden="1" customWidth="1"/>
    <col min="14872" max="15104" width="9.140625" style="496"/>
    <col min="15105" max="15105" width="8" style="496" customWidth="1"/>
    <col min="15106" max="15106" width="35" style="496" customWidth="1"/>
    <col min="15107" max="15107" width="2.5703125" style="496" customWidth="1"/>
    <col min="15108" max="15108" width="8" style="496" customWidth="1"/>
    <col min="15109" max="15113" width="10.7109375" style="496" customWidth="1"/>
    <col min="15114" max="15114" width="8" style="496" customWidth="1"/>
    <col min="15115" max="15115" width="2.5703125" style="496" customWidth="1"/>
    <col min="15116" max="15126" width="10.7109375" style="496" customWidth="1"/>
    <col min="15127" max="15127" width="11.5703125" style="496" hidden="1" customWidth="1"/>
    <col min="15128" max="15360" width="9.140625" style="496"/>
    <col min="15361" max="15361" width="8" style="496" customWidth="1"/>
    <col min="15362" max="15362" width="35" style="496" customWidth="1"/>
    <col min="15363" max="15363" width="2.5703125" style="496" customWidth="1"/>
    <col min="15364" max="15364" width="8" style="496" customWidth="1"/>
    <col min="15365" max="15369" width="10.7109375" style="496" customWidth="1"/>
    <col min="15370" max="15370" width="8" style="496" customWidth="1"/>
    <col min="15371" max="15371" width="2.5703125" style="496" customWidth="1"/>
    <col min="15372" max="15382" width="10.7109375" style="496" customWidth="1"/>
    <col min="15383" max="15383" width="11.5703125" style="496" hidden="1" customWidth="1"/>
    <col min="15384" max="15616" width="9.140625" style="496"/>
    <col min="15617" max="15617" width="8" style="496" customWidth="1"/>
    <col min="15618" max="15618" width="35" style="496" customWidth="1"/>
    <col min="15619" max="15619" width="2.5703125" style="496" customWidth="1"/>
    <col min="15620" max="15620" width="8" style="496" customWidth="1"/>
    <col min="15621" max="15625" width="10.7109375" style="496" customWidth="1"/>
    <col min="15626" max="15626" width="8" style="496" customWidth="1"/>
    <col min="15627" max="15627" width="2.5703125" style="496" customWidth="1"/>
    <col min="15628" max="15638" width="10.7109375" style="496" customWidth="1"/>
    <col min="15639" max="15639" width="11.5703125" style="496" hidden="1" customWidth="1"/>
    <col min="15640" max="15872" width="9.140625" style="496"/>
    <col min="15873" max="15873" width="8" style="496" customWidth="1"/>
    <col min="15874" max="15874" width="35" style="496" customWidth="1"/>
    <col min="15875" max="15875" width="2.5703125" style="496" customWidth="1"/>
    <col min="15876" max="15876" width="8" style="496" customWidth="1"/>
    <col min="15877" max="15881" width="10.7109375" style="496" customWidth="1"/>
    <col min="15882" max="15882" width="8" style="496" customWidth="1"/>
    <col min="15883" max="15883" width="2.5703125" style="496" customWidth="1"/>
    <col min="15884" max="15894" width="10.7109375" style="496" customWidth="1"/>
    <col min="15895" max="15895" width="11.5703125" style="496" hidden="1" customWidth="1"/>
    <col min="15896" max="16128" width="9.140625" style="496"/>
    <col min="16129" max="16129" width="8" style="496" customWidth="1"/>
    <col min="16130" max="16130" width="35" style="496" customWidth="1"/>
    <col min="16131" max="16131" width="2.5703125" style="496" customWidth="1"/>
    <col min="16132" max="16132" width="8" style="496" customWidth="1"/>
    <col min="16133" max="16137" width="10.7109375" style="496" customWidth="1"/>
    <col min="16138" max="16138" width="8" style="496" customWidth="1"/>
    <col min="16139" max="16139" width="2.5703125" style="496" customWidth="1"/>
    <col min="16140" max="16150" width="10.7109375" style="496" customWidth="1"/>
    <col min="16151" max="16151" width="11.5703125" style="496" hidden="1" customWidth="1"/>
    <col min="16152" max="16384" width="9.140625" style="496"/>
  </cols>
  <sheetData>
    <row r="1" spans="1:22" ht="76.5" customHeight="1" x14ac:dyDescent="0.2">
      <c r="A1" s="551" t="s">
        <v>432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</row>
    <row r="2" spans="1:22" ht="8.25" customHeight="1" x14ac:dyDescent="0.2"/>
    <row r="3" spans="1:22" ht="22.5" customHeight="1" x14ac:dyDescent="0.2">
      <c r="D3" s="552" t="s">
        <v>433</v>
      </c>
      <c r="E3" s="552"/>
      <c r="F3" s="552"/>
      <c r="G3" s="552"/>
      <c r="H3" s="552"/>
      <c r="I3" s="552"/>
      <c r="J3" s="552"/>
    </row>
    <row r="4" spans="1:22" ht="14.25" customHeight="1" x14ac:dyDescent="0.2"/>
    <row r="5" spans="1:22" ht="30.75" customHeight="1" x14ac:dyDescent="0.2">
      <c r="A5" s="478"/>
      <c r="B5" s="478"/>
      <c r="C5" s="556" t="s">
        <v>434</v>
      </c>
      <c r="D5" s="556"/>
      <c r="E5" s="556"/>
      <c r="F5" s="556"/>
      <c r="G5" s="556"/>
      <c r="H5" s="556"/>
      <c r="I5" s="556"/>
      <c r="J5" s="556"/>
      <c r="K5" s="556"/>
      <c r="L5" s="556"/>
      <c r="M5" s="556" t="s">
        <v>435</v>
      </c>
      <c r="N5" s="556"/>
      <c r="O5" s="556"/>
      <c r="P5" s="556"/>
      <c r="Q5" s="556"/>
      <c r="R5" s="556"/>
      <c r="S5" s="556"/>
      <c r="T5" s="556"/>
      <c r="U5" s="503"/>
      <c r="V5" s="504"/>
    </row>
    <row r="6" spans="1:22" ht="41.25" customHeight="1" x14ac:dyDescent="0.2">
      <c r="A6" s="555" t="s">
        <v>184</v>
      </c>
      <c r="B6" s="555" t="s">
        <v>436</v>
      </c>
      <c r="C6" s="553" t="s">
        <v>437</v>
      </c>
      <c r="D6" s="553"/>
      <c r="E6" s="553"/>
      <c r="F6" s="553"/>
      <c r="G6" s="553"/>
      <c r="H6" s="553" t="s">
        <v>438</v>
      </c>
      <c r="I6" s="553"/>
      <c r="J6" s="553"/>
      <c r="K6" s="553"/>
      <c r="L6" s="553"/>
      <c r="M6" s="553" t="s">
        <v>437</v>
      </c>
      <c r="N6" s="553"/>
      <c r="O6" s="553"/>
      <c r="P6" s="553"/>
      <c r="Q6" s="553" t="s">
        <v>438</v>
      </c>
      <c r="R6" s="553"/>
      <c r="S6" s="553"/>
      <c r="T6" s="553"/>
      <c r="U6" s="555" t="s">
        <v>108</v>
      </c>
      <c r="V6" s="555"/>
    </row>
    <row r="7" spans="1:22" ht="121.5" customHeight="1" x14ac:dyDescent="0.2">
      <c r="A7" s="555"/>
      <c r="B7" s="555"/>
      <c r="C7" s="572" t="s">
        <v>190</v>
      </c>
      <c r="D7" s="572"/>
      <c r="E7" s="505" t="s">
        <v>191</v>
      </c>
      <c r="F7" s="505" t="s">
        <v>192</v>
      </c>
      <c r="G7" s="505" t="s">
        <v>193</v>
      </c>
      <c r="H7" s="505" t="s">
        <v>190</v>
      </c>
      <c r="I7" s="505" t="s">
        <v>191</v>
      </c>
      <c r="J7" s="572" t="s">
        <v>192</v>
      </c>
      <c r="K7" s="572"/>
      <c r="L7" s="505" t="s">
        <v>193</v>
      </c>
      <c r="M7" s="505" t="s">
        <v>190</v>
      </c>
      <c r="N7" s="505" t="s">
        <v>191</v>
      </c>
      <c r="O7" s="505" t="s">
        <v>192</v>
      </c>
      <c r="P7" s="505" t="s">
        <v>193</v>
      </c>
      <c r="Q7" s="505" t="s">
        <v>190</v>
      </c>
      <c r="R7" s="505" t="s">
        <v>191</v>
      </c>
      <c r="S7" s="505" t="s">
        <v>192</v>
      </c>
      <c r="T7" s="505" t="s">
        <v>193</v>
      </c>
      <c r="U7" s="486" t="s">
        <v>439</v>
      </c>
      <c r="V7" s="486" t="s">
        <v>440</v>
      </c>
    </row>
    <row r="8" spans="1:22" ht="16.5" customHeight="1" x14ac:dyDescent="0.2">
      <c r="A8" s="562"/>
      <c r="B8" s="562"/>
      <c r="C8" s="573" t="s">
        <v>196</v>
      </c>
      <c r="D8" s="573"/>
      <c r="E8" s="573"/>
      <c r="F8" s="573"/>
      <c r="G8" s="573"/>
      <c r="H8" s="573"/>
      <c r="I8" s="573"/>
      <c r="J8" s="573"/>
      <c r="K8" s="573"/>
      <c r="L8" s="573"/>
      <c r="M8" s="573"/>
      <c r="N8" s="573"/>
      <c r="O8" s="573"/>
      <c r="P8" s="573"/>
      <c r="Q8" s="573"/>
      <c r="R8" s="573"/>
      <c r="S8" s="573"/>
      <c r="T8" s="573"/>
      <c r="U8" s="573"/>
      <c r="V8" s="573"/>
    </row>
    <row r="9" spans="1:22" ht="79.900000000000006" customHeight="1" x14ac:dyDescent="0.2">
      <c r="A9" s="488">
        <v>1</v>
      </c>
      <c r="B9" s="489" t="s">
        <v>441</v>
      </c>
      <c r="C9" s="553" t="s">
        <v>159</v>
      </c>
      <c r="D9" s="553"/>
      <c r="E9" s="479" t="s">
        <v>159</v>
      </c>
      <c r="F9" s="479" t="s">
        <v>159</v>
      </c>
      <c r="G9" s="479" t="s">
        <v>159</v>
      </c>
      <c r="H9" s="479" t="s">
        <v>414</v>
      </c>
      <c r="I9" s="479" t="s">
        <v>414</v>
      </c>
      <c r="J9" s="553">
        <v>5645</v>
      </c>
      <c r="K9" s="553"/>
      <c r="L9" s="479" t="s">
        <v>442</v>
      </c>
      <c r="M9" s="479" t="s">
        <v>159</v>
      </c>
      <c r="N9" s="479" t="s">
        <v>159</v>
      </c>
      <c r="O9" s="479" t="s">
        <v>159</v>
      </c>
      <c r="P9" s="479" t="s">
        <v>159</v>
      </c>
      <c r="Q9" s="479" t="s">
        <v>248</v>
      </c>
      <c r="R9" s="479" t="s">
        <v>248</v>
      </c>
      <c r="S9" s="479">
        <v>2915</v>
      </c>
      <c r="T9" s="479" t="s">
        <v>443</v>
      </c>
      <c r="U9" s="479" t="s">
        <v>444</v>
      </c>
      <c r="V9" s="479" t="s">
        <v>445</v>
      </c>
    </row>
    <row r="10" spans="1:22" ht="23.85" customHeight="1" x14ac:dyDescent="0.2">
      <c r="A10" s="488">
        <v>2</v>
      </c>
      <c r="B10" s="489" t="s">
        <v>446</v>
      </c>
      <c r="C10" s="553" t="s">
        <v>159</v>
      </c>
      <c r="D10" s="553"/>
      <c r="E10" s="479" t="s">
        <v>159</v>
      </c>
      <c r="F10" s="479" t="s">
        <v>159</v>
      </c>
      <c r="G10" s="479" t="s">
        <v>159</v>
      </c>
      <c r="H10" s="479" t="s">
        <v>414</v>
      </c>
      <c r="I10" s="479" t="s">
        <v>414</v>
      </c>
      <c r="J10" s="553">
        <v>4025</v>
      </c>
      <c r="K10" s="553"/>
      <c r="L10" s="479" t="s">
        <v>447</v>
      </c>
      <c r="M10" s="479" t="s">
        <v>159</v>
      </c>
      <c r="N10" s="479" t="s">
        <v>159</v>
      </c>
      <c r="O10" s="479" t="s">
        <v>159</v>
      </c>
      <c r="P10" s="479" t="s">
        <v>159</v>
      </c>
      <c r="Q10" s="479" t="s">
        <v>248</v>
      </c>
      <c r="R10" s="479" t="s">
        <v>248</v>
      </c>
      <c r="S10" s="479">
        <v>2082</v>
      </c>
      <c r="T10" s="479" t="s">
        <v>404</v>
      </c>
      <c r="U10" s="479" t="s">
        <v>444</v>
      </c>
      <c r="V10" s="479" t="s">
        <v>448</v>
      </c>
    </row>
    <row r="11" spans="1:22" ht="35.1" customHeight="1" x14ac:dyDescent="0.2">
      <c r="A11" s="488">
        <v>3</v>
      </c>
      <c r="B11" s="489" t="s">
        <v>449</v>
      </c>
      <c r="C11" s="553" t="s">
        <v>159</v>
      </c>
      <c r="D11" s="553"/>
      <c r="E11" s="479" t="s">
        <v>159</v>
      </c>
      <c r="F11" s="479" t="s">
        <v>159</v>
      </c>
      <c r="G11" s="479" t="s">
        <v>159</v>
      </c>
      <c r="H11" s="479" t="s">
        <v>393</v>
      </c>
      <c r="I11" s="479" t="s">
        <v>393</v>
      </c>
      <c r="J11" s="553">
        <v>61</v>
      </c>
      <c r="K11" s="553"/>
      <c r="L11" s="479" t="s">
        <v>450</v>
      </c>
      <c r="M11" s="479" t="s">
        <v>159</v>
      </c>
      <c r="N11" s="479" t="s">
        <v>159</v>
      </c>
      <c r="O11" s="479" t="s">
        <v>159</v>
      </c>
      <c r="P11" s="479" t="s">
        <v>159</v>
      </c>
      <c r="Q11" s="479" t="s">
        <v>288</v>
      </c>
      <c r="R11" s="479" t="s">
        <v>288</v>
      </c>
      <c r="S11" s="479">
        <v>36</v>
      </c>
      <c r="T11" s="479" t="s">
        <v>451</v>
      </c>
      <c r="U11" s="479" t="s">
        <v>339</v>
      </c>
      <c r="V11" s="479" t="s">
        <v>315</v>
      </c>
    </row>
    <row r="12" spans="1:22" ht="35.1" customHeight="1" x14ac:dyDescent="0.2">
      <c r="A12" s="488">
        <v>4</v>
      </c>
      <c r="B12" s="489" t="s">
        <v>452</v>
      </c>
      <c r="C12" s="553" t="s">
        <v>159</v>
      </c>
      <c r="D12" s="553"/>
      <c r="E12" s="479" t="s">
        <v>159</v>
      </c>
      <c r="F12" s="479" t="s">
        <v>159</v>
      </c>
      <c r="G12" s="479" t="s">
        <v>159</v>
      </c>
      <c r="H12" s="479" t="s">
        <v>414</v>
      </c>
      <c r="I12" s="479" t="s">
        <v>414</v>
      </c>
      <c r="J12" s="553">
        <v>4025</v>
      </c>
      <c r="K12" s="553"/>
      <c r="L12" s="479" t="s">
        <v>447</v>
      </c>
      <c r="M12" s="479" t="s">
        <v>159</v>
      </c>
      <c r="N12" s="479" t="s">
        <v>159</v>
      </c>
      <c r="O12" s="479" t="s">
        <v>159</v>
      </c>
      <c r="P12" s="479" t="s">
        <v>159</v>
      </c>
      <c r="Q12" s="479" t="s">
        <v>248</v>
      </c>
      <c r="R12" s="479" t="s">
        <v>248</v>
      </c>
      <c r="S12" s="479">
        <v>2066</v>
      </c>
      <c r="T12" s="479" t="s">
        <v>404</v>
      </c>
      <c r="U12" s="479" t="s">
        <v>444</v>
      </c>
      <c r="V12" s="479" t="s">
        <v>448</v>
      </c>
    </row>
    <row r="13" spans="1:22" ht="23.85" customHeight="1" x14ac:dyDescent="0.2">
      <c r="A13" s="488">
        <v>5</v>
      </c>
      <c r="B13" s="489" t="s">
        <v>453</v>
      </c>
      <c r="C13" s="553" t="s">
        <v>159</v>
      </c>
      <c r="D13" s="553"/>
      <c r="E13" s="479" t="s">
        <v>159</v>
      </c>
      <c r="F13" s="479" t="s">
        <v>159</v>
      </c>
      <c r="G13" s="479" t="s">
        <v>159</v>
      </c>
      <c r="H13" s="479" t="s">
        <v>454</v>
      </c>
      <c r="I13" s="479" t="s">
        <v>454</v>
      </c>
      <c r="J13" s="553">
        <v>1836</v>
      </c>
      <c r="K13" s="553"/>
      <c r="L13" s="479" t="s">
        <v>455</v>
      </c>
      <c r="M13" s="479" t="s">
        <v>159</v>
      </c>
      <c r="N13" s="479" t="s">
        <v>159</v>
      </c>
      <c r="O13" s="479" t="s">
        <v>159</v>
      </c>
      <c r="P13" s="479" t="s">
        <v>159</v>
      </c>
      <c r="Q13" s="479" t="s">
        <v>84</v>
      </c>
      <c r="R13" s="479" t="s">
        <v>84</v>
      </c>
      <c r="S13" s="479">
        <v>992</v>
      </c>
      <c r="T13" s="479" t="s">
        <v>456</v>
      </c>
      <c r="U13" s="479" t="s">
        <v>457</v>
      </c>
      <c r="V13" s="479" t="s">
        <v>458</v>
      </c>
    </row>
    <row r="14" spans="1:22" ht="79.900000000000006" customHeight="1" x14ac:dyDescent="0.2">
      <c r="A14" s="488">
        <v>6</v>
      </c>
      <c r="B14" s="489" t="s">
        <v>459</v>
      </c>
      <c r="C14" s="553" t="s">
        <v>159</v>
      </c>
      <c r="D14" s="553"/>
      <c r="E14" s="479" t="s">
        <v>159</v>
      </c>
      <c r="F14" s="479" t="s">
        <v>159</v>
      </c>
      <c r="G14" s="479" t="s">
        <v>159</v>
      </c>
      <c r="H14" s="479" t="s">
        <v>203</v>
      </c>
      <c r="I14" s="479" t="s">
        <v>203</v>
      </c>
      <c r="J14" s="553">
        <v>109</v>
      </c>
      <c r="K14" s="553"/>
      <c r="L14" s="479" t="s">
        <v>310</v>
      </c>
      <c r="M14" s="479" t="s">
        <v>159</v>
      </c>
      <c r="N14" s="479" t="s">
        <v>159</v>
      </c>
      <c r="O14" s="479" t="s">
        <v>159</v>
      </c>
      <c r="P14" s="479" t="s">
        <v>159</v>
      </c>
      <c r="Q14" s="479" t="s">
        <v>286</v>
      </c>
      <c r="R14" s="479" t="s">
        <v>286</v>
      </c>
      <c r="S14" s="479">
        <v>54</v>
      </c>
      <c r="T14" s="479" t="s">
        <v>451</v>
      </c>
      <c r="U14" s="479" t="s">
        <v>339</v>
      </c>
      <c r="V14" s="479" t="s">
        <v>460</v>
      </c>
    </row>
    <row r="15" spans="1:22" ht="16.5" customHeight="1" x14ac:dyDescent="0.2">
      <c r="A15" s="562"/>
      <c r="B15" s="562"/>
      <c r="C15" s="573" t="s">
        <v>236</v>
      </c>
      <c r="D15" s="573"/>
      <c r="E15" s="573"/>
      <c r="F15" s="573"/>
      <c r="G15" s="573"/>
      <c r="H15" s="573"/>
      <c r="I15" s="573"/>
      <c r="J15" s="573"/>
      <c r="K15" s="573"/>
      <c r="L15" s="573"/>
      <c r="M15" s="573"/>
      <c r="N15" s="573"/>
      <c r="O15" s="573"/>
      <c r="P15" s="573"/>
      <c r="Q15" s="573"/>
      <c r="R15" s="573"/>
      <c r="S15" s="573"/>
      <c r="T15" s="573"/>
      <c r="U15" s="573"/>
      <c r="V15" s="573"/>
    </row>
    <row r="16" spans="1:22" ht="35.1" customHeight="1" x14ac:dyDescent="0.2">
      <c r="A16" s="488">
        <v>7</v>
      </c>
      <c r="B16" s="489" t="s">
        <v>461</v>
      </c>
      <c r="C16" s="553" t="s">
        <v>159</v>
      </c>
      <c r="D16" s="553"/>
      <c r="E16" s="479" t="s">
        <v>159</v>
      </c>
      <c r="F16" s="479" t="s">
        <v>159</v>
      </c>
      <c r="G16" s="479" t="s">
        <v>159</v>
      </c>
      <c r="H16" s="479" t="s">
        <v>414</v>
      </c>
      <c r="I16" s="479" t="s">
        <v>414</v>
      </c>
      <c r="J16" s="553">
        <v>191</v>
      </c>
      <c r="K16" s="553"/>
      <c r="L16" s="479" t="s">
        <v>462</v>
      </c>
      <c r="M16" s="479" t="s">
        <v>159</v>
      </c>
      <c r="N16" s="479" t="s">
        <v>159</v>
      </c>
      <c r="O16" s="479" t="s">
        <v>159</v>
      </c>
      <c r="P16" s="479" t="s">
        <v>159</v>
      </c>
      <c r="Q16" s="479" t="s">
        <v>248</v>
      </c>
      <c r="R16" s="479" t="s">
        <v>248</v>
      </c>
      <c r="S16" s="479">
        <v>99</v>
      </c>
      <c r="T16" s="479" t="s">
        <v>463</v>
      </c>
      <c r="U16" s="479" t="s">
        <v>444</v>
      </c>
      <c r="V16" s="479" t="s">
        <v>464</v>
      </c>
    </row>
    <row r="17" spans="1:22" ht="23.85" customHeight="1" x14ac:dyDescent="0.2">
      <c r="A17" s="488">
        <v>8</v>
      </c>
      <c r="B17" s="489" t="s">
        <v>465</v>
      </c>
      <c r="C17" s="553" t="s">
        <v>159</v>
      </c>
      <c r="D17" s="553"/>
      <c r="E17" s="479" t="s">
        <v>159</v>
      </c>
      <c r="F17" s="479" t="s">
        <v>159</v>
      </c>
      <c r="G17" s="479" t="s">
        <v>159</v>
      </c>
      <c r="H17" s="479" t="s">
        <v>414</v>
      </c>
      <c r="I17" s="479" t="s">
        <v>414</v>
      </c>
      <c r="J17" s="553">
        <v>191</v>
      </c>
      <c r="K17" s="553"/>
      <c r="L17" s="479" t="s">
        <v>462</v>
      </c>
      <c r="M17" s="479" t="s">
        <v>159</v>
      </c>
      <c r="N17" s="479" t="s">
        <v>159</v>
      </c>
      <c r="O17" s="479" t="s">
        <v>159</v>
      </c>
      <c r="P17" s="479" t="s">
        <v>159</v>
      </c>
      <c r="Q17" s="479" t="s">
        <v>248</v>
      </c>
      <c r="R17" s="479" t="s">
        <v>248</v>
      </c>
      <c r="S17" s="479">
        <v>99</v>
      </c>
      <c r="T17" s="479" t="s">
        <v>463</v>
      </c>
      <c r="U17" s="479" t="s">
        <v>444</v>
      </c>
      <c r="V17" s="479" t="s">
        <v>464</v>
      </c>
    </row>
    <row r="18" spans="1:22" ht="16.5" customHeight="1" x14ac:dyDescent="0.2">
      <c r="A18" s="562"/>
      <c r="B18" s="562"/>
      <c r="C18" s="573" t="s">
        <v>255</v>
      </c>
      <c r="D18" s="573"/>
      <c r="E18" s="573"/>
      <c r="F18" s="573"/>
      <c r="G18" s="573"/>
      <c r="H18" s="573"/>
      <c r="I18" s="573"/>
      <c r="J18" s="573"/>
      <c r="K18" s="573"/>
      <c r="L18" s="573"/>
      <c r="M18" s="573"/>
      <c r="N18" s="573"/>
      <c r="O18" s="573"/>
      <c r="P18" s="573"/>
      <c r="Q18" s="573"/>
      <c r="R18" s="573"/>
      <c r="S18" s="573"/>
      <c r="T18" s="573"/>
      <c r="U18" s="573"/>
      <c r="V18" s="573"/>
    </row>
    <row r="19" spans="1:22" ht="23.85" customHeight="1" x14ac:dyDescent="0.2">
      <c r="A19" s="488">
        <v>9</v>
      </c>
      <c r="B19" s="489" t="s">
        <v>466</v>
      </c>
      <c r="C19" s="553" t="s">
        <v>159</v>
      </c>
      <c r="D19" s="553"/>
      <c r="E19" s="479" t="s">
        <v>159</v>
      </c>
      <c r="F19" s="479" t="s">
        <v>159</v>
      </c>
      <c r="G19" s="479" t="s">
        <v>159</v>
      </c>
      <c r="H19" s="479" t="s">
        <v>457</v>
      </c>
      <c r="I19" s="479" t="s">
        <v>457</v>
      </c>
      <c r="J19" s="553">
        <v>504</v>
      </c>
      <c r="K19" s="553"/>
      <c r="L19" s="479" t="s">
        <v>467</v>
      </c>
      <c r="M19" s="479" t="s">
        <v>159</v>
      </c>
      <c r="N19" s="479" t="s">
        <v>159</v>
      </c>
      <c r="O19" s="479" t="s">
        <v>159</v>
      </c>
      <c r="P19" s="479" t="s">
        <v>159</v>
      </c>
      <c r="Q19" s="479" t="s">
        <v>288</v>
      </c>
      <c r="R19" s="479" t="s">
        <v>288</v>
      </c>
      <c r="S19" s="479">
        <v>277</v>
      </c>
      <c r="T19" s="479" t="s">
        <v>468</v>
      </c>
      <c r="U19" s="479" t="s">
        <v>469</v>
      </c>
      <c r="V19" s="479" t="s">
        <v>470</v>
      </c>
    </row>
    <row r="20" spans="1:22" ht="35.1" customHeight="1" x14ac:dyDescent="0.2">
      <c r="A20" s="488">
        <v>10</v>
      </c>
      <c r="B20" s="489" t="s">
        <v>471</v>
      </c>
      <c r="C20" s="553" t="s">
        <v>159</v>
      </c>
      <c r="D20" s="553"/>
      <c r="E20" s="479" t="s">
        <v>159</v>
      </c>
      <c r="F20" s="479" t="s">
        <v>159</v>
      </c>
      <c r="G20" s="479" t="s">
        <v>159</v>
      </c>
      <c r="H20" s="479" t="s">
        <v>414</v>
      </c>
      <c r="I20" s="479" t="s">
        <v>414</v>
      </c>
      <c r="J20" s="553">
        <v>185</v>
      </c>
      <c r="K20" s="553"/>
      <c r="L20" s="479" t="s">
        <v>472</v>
      </c>
      <c r="M20" s="479" t="s">
        <v>159</v>
      </c>
      <c r="N20" s="479" t="s">
        <v>159</v>
      </c>
      <c r="O20" s="479" t="s">
        <v>159</v>
      </c>
      <c r="P20" s="479" t="s">
        <v>159</v>
      </c>
      <c r="Q20" s="479" t="s">
        <v>454</v>
      </c>
      <c r="R20" s="479" t="s">
        <v>454</v>
      </c>
      <c r="S20" s="479">
        <v>83</v>
      </c>
      <c r="T20" s="479" t="s">
        <v>473</v>
      </c>
      <c r="U20" s="479" t="s">
        <v>474</v>
      </c>
      <c r="V20" s="479" t="s">
        <v>475</v>
      </c>
    </row>
    <row r="21" spans="1:22" ht="16.5" customHeight="1" x14ac:dyDescent="0.2">
      <c r="A21" s="562"/>
      <c r="B21" s="562"/>
      <c r="C21" s="573" t="s">
        <v>273</v>
      </c>
      <c r="D21" s="573"/>
      <c r="E21" s="573"/>
      <c r="F21" s="573"/>
      <c r="G21" s="573"/>
      <c r="H21" s="573"/>
      <c r="I21" s="573"/>
      <c r="J21" s="573"/>
      <c r="K21" s="573"/>
      <c r="L21" s="573"/>
      <c r="M21" s="573"/>
      <c r="N21" s="573"/>
      <c r="O21" s="573"/>
      <c r="P21" s="573"/>
      <c r="Q21" s="573"/>
      <c r="R21" s="573"/>
      <c r="S21" s="573"/>
      <c r="T21" s="573"/>
      <c r="U21" s="573"/>
      <c r="V21" s="573"/>
    </row>
    <row r="22" spans="1:22" ht="35.1" customHeight="1" x14ac:dyDescent="0.2">
      <c r="A22" s="488">
        <v>11</v>
      </c>
      <c r="B22" s="489" t="s">
        <v>476</v>
      </c>
      <c r="C22" s="553" t="s">
        <v>159</v>
      </c>
      <c r="D22" s="553"/>
      <c r="E22" s="479" t="s">
        <v>159</v>
      </c>
      <c r="F22" s="479" t="s">
        <v>159</v>
      </c>
      <c r="G22" s="479" t="s">
        <v>159</v>
      </c>
      <c r="H22" s="479" t="s">
        <v>414</v>
      </c>
      <c r="I22" s="479" t="s">
        <v>414</v>
      </c>
      <c r="J22" s="553">
        <v>5645</v>
      </c>
      <c r="K22" s="553"/>
      <c r="L22" s="479" t="s">
        <v>442</v>
      </c>
      <c r="M22" s="479" t="s">
        <v>159</v>
      </c>
      <c r="N22" s="479" t="s">
        <v>159</v>
      </c>
      <c r="O22" s="479" t="s">
        <v>159</v>
      </c>
      <c r="P22" s="479" t="s">
        <v>159</v>
      </c>
      <c r="Q22" s="479" t="s">
        <v>248</v>
      </c>
      <c r="R22" s="479" t="s">
        <v>248</v>
      </c>
      <c r="S22" s="479">
        <v>2915</v>
      </c>
      <c r="T22" s="479" t="s">
        <v>443</v>
      </c>
      <c r="U22" s="479" t="s">
        <v>444</v>
      </c>
      <c r="V22" s="479" t="s">
        <v>445</v>
      </c>
    </row>
    <row r="23" spans="1:22" ht="35.1" customHeight="1" x14ac:dyDescent="0.2">
      <c r="A23" s="488">
        <v>12</v>
      </c>
      <c r="B23" s="489" t="s">
        <v>477</v>
      </c>
      <c r="C23" s="553" t="s">
        <v>159</v>
      </c>
      <c r="D23" s="553"/>
      <c r="E23" s="479" t="s">
        <v>159</v>
      </c>
      <c r="F23" s="479" t="s">
        <v>159</v>
      </c>
      <c r="G23" s="479" t="s">
        <v>159</v>
      </c>
      <c r="H23" s="479" t="s">
        <v>414</v>
      </c>
      <c r="I23" s="479" t="s">
        <v>414</v>
      </c>
      <c r="J23" s="553">
        <v>5645</v>
      </c>
      <c r="K23" s="553"/>
      <c r="L23" s="479" t="s">
        <v>442</v>
      </c>
      <c r="M23" s="479" t="s">
        <v>159</v>
      </c>
      <c r="N23" s="479" t="s">
        <v>159</v>
      </c>
      <c r="O23" s="479" t="s">
        <v>159</v>
      </c>
      <c r="P23" s="479" t="s">
        <v>159</v>
      </c>
      <c r="Q23" s="479" t="s">
        <v>248</v>
      </c>
      <c r="R23" s="479" t="s">
        <v>248</v>
      </c>
      <c r="S23" s="479">
        <v>2914</v>
      </c>
      <c r="T23" s="479" t="s">
        <v>478</v>
      </c>
      <c r="U23" s="479" t="s">
        <v>444</v>
      </c>
      <c r="V23" s="479" t="s">
        <v>479</v>
      </c>
    </row>
    <row r="24" spans="1:22" ht="57.4" customHeight="1" x14ac:dyDescent="0.2">
      <c r="A24" s="488">
        <v>13</v>
      </c>
      <c r="B24" s="489" t="s">
        <v>480</v>
      </c>
      <c r="C24" s="553" t="s">
        <v>159</v>
      </c>
      <c r="D24" s="553"/>
      <c r="E24" s="479" t="s">
        <v>159</v>
      </c>
      <c r="F24" s="479" t="s">
        <v>159</v>
      </c>
      <c r="G24" s="479" t="s">
        <v>159</v>
      </c>
      <c r="H24" s="479" t="s">
        <v>414</v>
      </c>
      <c r="I24" s="479" t="s">
        <v>414</v>
      </c>
      <c r="J24" s="553">
        <v>5645</v>
      </c>
      <c r="K24" s="553"/>
      <c r="L24" s="479" t="s">
        <v>442</v>
      </c>
      <c r="M24" s="479" t="s">
        <v>159</v>
      </c>
      <c r="N24" s="479" t="s">
        <v>159</v>
      </c>
      <c r="O24" s="479" t="s">
        <v>159</v>
      </c>
      <c r="P24" s="479" t="s">
        <v>159</v>
      </c>
      <c r="Q24" s="479" t="s">
        <v>248</v>
      </c>
      <c r="R24" s="479" t="s">
        <v>248</v>
      </c>
      <c r="S24" s="479">
        <v>2915</v>
      </c>
      <c r="T24" s="479" t="s">
        <v>443</v>
      </c>
      <c r="U24" s="479" t="s">
        <v>444</v>
      </c>
      <c r="V24" s="479" t="s">
        <v>445</v>
      </c>
    </row>
    <row r="25" spans="1:22" ht="46.35" customHeight="1" x14ac:dyDescent="0.2">
      <c r="A25" s="488">
        <v>14</v>
      </c>
      <c r="B25" s="489" t="s">
        <v>481</v>
      </c>
      <c r="C25" s="553" t="s">
        <v>159</v>
      </c>
      <c r="D25" s="553"/>
      <c r="E25" s="479" t="s">
        <v>159</v>
      </c>
      <c r="F25" s="479" t="s">
        <v>159</v>
      </c>
      <c r="G25" s="479" t="s">
        <v>159</v>
      </c>
      <c r="H25" s="479" t="s">
        <v>84</v>
      </c>
      <c r="I25" s="479" t="s">
        <v>84</v>
      </c>
      <c r="J25" s="553">
        <v>198</v>
      </c>
      <c r="K25" s="553"/>
      <c r="L25" s="479" t="s">
        <v>482</v>
      </c>
      <c r="M25" s="479" t="s">
        <v>159</v>
      </c>
      <c r="N25" s="479" t="s">
        <v>159</v>
      </c>
      <c r="O25" s="479" t="s">
        <v>159</v>
      </c>
      <c r="P25" s="479" t="s">
        <v>159</v>
      </c>
      <c r="Q25" s="479" t="s">
        <v>284</v>
      </c>
      <c r="R25" s="479" t="s">
        <v>284</v>
      </c>
      <c r="S25" s="479">
        <v>110</v>
      </c>
      <c r="T25" s="479" t="s">
        <v>332</v>
      </c>
      <c r="U25" s="479" t="s">
        <v>288</v>
      </c>
      <c r="V25" s="479" t="s">
        <v>464</v>
      </c>
    </row>
    <row r="26" spans="1:22" ht="35.1" customHeight="1" x14ac:dyDescent="0.2">
      <c r="A26" s="488">
        <v>15</v>
      </c>
      <c r="B26" s="489" t="s">
        <v>483</v>
      </c>
      <c r="C26" s="553" t="s">
        <v>159</v>
      </c>
      <c r="D26" s="553"/>
      <c r="E26" s="479" t="s">
        <v>159</v>
      </c>
      <c r="F26" s="479" t="s">
        <v>159</v>
      </c>
      <c r="G26" s="479" t="s">
        <v>159</v>
      </c>
      <c r="H26" s="479" t="s">
        <v>414</v>
      </c>
      <c r="I26" s="479" t="s">
        <v>414</v>
      </c>
      <c r="J26" s="553">
        <v>5645</v>
      </c>
      <c r="K26" s="553"/>
      <c r="L26" s="479" t="s">
        <v>442</v>
      </c>
      <c r="M26" s="479" t="s">
        <v>159</v>
      </c>
      <c r="N26" s="479" t="s">
        <v>159</v>
      </c>
      <c r="O26" s="479" t="s">
        <v>159</v>
      </c>
      <c r="P26" s="479" t="s">
        <v>159</v>
      </c>
      <c r="Q26" s="479" t="s">
        <v>248</v>
      </c>
      <c r="R26" s="479" t="s">
        <v>248</v>
      </c>
      <c r="S26" s="479">
        <v>2915</v>
      </c>
      <c r="T26" s="479" t="s">
        <v>443</v>
      </c>
      <c r="U26" s="479" t="s">
        <v>444</v>
      </c>
      <c r="V26" s="479" t="s">
        <v>445</v>
      </c>
    </row>
    <row r="27" spans="1:22" ht="12.75" customHeight="1" x14ac:dyDescent="0.2">
      <c r="A27" s="488">
        <v>16</v>
      </c>
      <c r="B27" s="489" t="s">
        <v>484</v>
      </c>
      <c r="C27" s="553" t="s">
        <v>159</v>
      </c>
      <c r="D27" s="553"/>
      <c r="E27" s="479" t="s">
        <v>159</v>
      </c>
      <c r="F27" s="479" t="s">
        <v>159</v>
      </c>
      <c r="G27" s="479" t="s">
        <v>159</v>
      </c>
      <c r="H27" s="479" t="s">
        <v>159</v>
      </c>
      <c r="I27" s="479" t="s">
        <v>159</v>
      </c>
      <c r="J27" s="553" t="s">
        <v>159</v>
      </c>
      <c r="K27" s="553"/>
      <c r="L27" s="479" t="s">
        <v>159</v>
      </c>
      <c r="M27" s="479" t="s">
        <v>159</v>
      </c>
      <c r="N27" s="479" t="s">
        <v>159</v>
      </c>
      <c r="O27" s="479" t="s">
        <v>159</v>
      </c>
      <c r="P27" s="479" t="s">
        <v>159</v>
      </c>
      <c r="Q27" s="479" t="s">
        <v>305</v>
      </c>
      <c r="R27" s="479" t="s">
        <v>305</v>
      </c>
      <c r="S27" s="479">
        <v>2732</v>
      </c>
      <c r="T27" s="479" t="s">
        <v>485</v>
      </c>
      <c r="U27" s="479" t="s">
        <v>305</v>
      </c>
      <c r="V27" s="479" t="s">
        <v>485</v>
      </c>
    </row>
    <row r="28" spans="1:22" ht="35.1" customHeight="1" x14ac:dyDescent="0.2">
      <c r="A28" s="488">
        <v>17</v>
      </c>
      <c r="B28" s="489" t="s">
        <v>486</v>
      </c>
      <c r="C28" s="553" t="s">
        <v>159</v>
      </c>
      <c r="D28" s="553"/>
      <c r="E28" s="479" t="s">
        <v>159</v>
      </c>
      <c r="F28" s="479" t="s">
        <v>159</v>
      </c>
      <c r="G28" s="479" t="s">
        <v>159</v>
      </c>
      <c r="H28" s="479" t="s">
        <v>320</v>
      </c>
      <c r="I28" s="479" t="s">
        <v>320</v>
      </c>
      <c r="J28" s="553">
        <v>128</v>
      </c>
      <c r="K28" s="553"/>
      <c r="L28" s="479" t="s">
        <v>487</v>
      </c>
      <c r="M28" s="479" t="s">
        <v>159</v>
      </c>
      <c r="N28" s="479" t="s">
        <v>159</v>
      </c>
      <c r="O28" s="479" t="s">
        <v>159</v>
      </c>
      <c r="P28" s="479" t="s">
        <v>159</v>
      </c>
      <c r="Q28" s="479" t="s">
        <v>271</v>
      </c>
      <c r="R28" s="479" t="s">
        <v>271</v>
      </c>
      <c r="S28" s="479">
        <v>73</v>
      </c>
      <c r="T28" s="479" t="s">
        <v>488</v>
      </c>
      <c r="U28" s="479" t="s">
        <v>248</v>
      </c>
      <c r="V28" s="479" t="s">
        <v>489</v>
      </c>
    </row>
    <row r="29" spans="1:22" ht="16.5" customHeight="1" x14ac:dyDescent="0.2">
      <c r="A29" s="562"/>
      <c r="B29" s="562"/>
      <c r="C29" s="573" t="s">
        <v>294</v>
      </c>
      <c r="D29" s="573"/>
      <c r="E29" s="573"/>
      <c r="F29" s="573"/>
      <c r="G29" s="573"/>
      <c r="H29" s="573"/>
      <c r="I29" s="573"/>
      <c r="J29" s="573"/>
      <c r="K29" s="573"/>
      <c r="L29" s="573"/>
      <c r="M29" s="573"/>
      <c r="N29" s="573"/>
      <c r="O29" s="573"/>
      <c r="P29" s="573"/>
      <c r="Q29" s="573"/>
      <c r="R29" s="573"/>
      <c r="S29" s="573"/>
      <c r="T29" s="573"/>
      <c r="U29" s="573"/>
      <c r="V29" s="573"/>
    </row>
    <row r="30" spans="1:22" ht="35.1" customHeight="1" x14ac:dyDescent="0.2">
      <c r="A30" s="488">
        <v>18</v>
      </c>
      <c r="B30" s="489" t="s">
        <v>490</v>
      </c>
      <c r="C30" s="553" t="s">
        <v>159</v>
      </c>
      <c r="D30" s="553"/>
      <c r="E30" s="479" t="s">
        <v>159</v>
      </c>
      <c r="F30" s="479" t="s">
        <v>159</v>
      </c>
      <c r="G30" s="479" t="s">
        <v>159</v>
      </c>
      <c r="H30" s="479" t="s">
        <v>409</v>
      </c>
      <c r="I30" s="479" t="s">
        <v>409</v>
      </c>
      <c r="J30" s="553">
        <v>162</v>
      </c>
      <c r="K30" s="553"/>
      <c r="L30" s="479" t="s">
        <v>491</v>
      </c>
      <c r="M30" s="479" t="s">
        <v>159</v>
      </c>
      <c r="N30" s="479" t="s">
        <v>159</v>
      </c>
      <c r="O30" s="479" t="s">
        <v>159</v>
      </c>
      <c r="P30" s="479" t="s">
        <v>159</v>
      </c>
      <c r="Q30" s="479" t="s">
        <v>420</v>
      </c>
      <c r="R30" s="479" t="s">
        <v>420</v>
      </c>
      <c r="S30" s="479">
        <v>68</v>
      </c>
      <c r="T30" s="479" t="s">
        <v>492</v>
      </c>
      <c r="U30" s="479" t="s">
        <v>493</v>
      </c>
      <c r="V30" s="479" t="s">
        <v>494</v>
      </c>
    </row>
    <row r="31" spans="1:22" ht="35.1" customHeight="1" x14ac:dyDescent="0.2">
      <c r="A31" s="488">
        <v>19</v>
      </c>
      <c r="B31" s="489" t="s">
        <v>495</v>
      </c>
      <c r="C31" s="553" t="s">
        <v>159</v>
      </c>
      <c r="D31" s="553"/>
      <c r="E31" s="479" t="s">
        <v>159</v>
      </c>
      <c r="F31" s="479" t="s">
        <v>159</v>
      </c>
      <c r="G31" s="479" t="s">
        <v>159</v>
      </c>
      <c r="H31" s="479" t="s">
        <v>496</v>
      </c>
      <c r="I31" s="479" t="s">
        <v>496</v>
      </c>
      <c r="J31" s="553">
        <v>66</v>
      </c>
      <c r="K31" s="553"/>
      <c r="L31" s="479" t="s">
        <v>210</v>
      </c>
      <c r="M31" s="479" t="s">
        <v>159</v>
      </c>
      <c r="N31" s="479" t="s">
        <v>159</v>
      </c>
      <c r="O31" s="479" t="s">
        <v>159</v>
      </c>
      <c r="P31" s="479" t="s">
        <v>159</v>
      </c>
      <c r="Q31" s="479" t="s">
        <v>358</v>
      </c>
      <c r="R31" s="479" t="s">
        <v>358</v>
      </c>
      <c r="S31" s="479">
        <v>30</v>
      </c>
      <c r="T31" s="479" t="s">
        <v>421</v>
      </c>
      <c r="U31" s="479" t="s">
        <v>497</v>
      </c>
      <c r="V31" s="479" t="s">
        <v>332</v>
      </c>
    </row>
    <row r="32" spans="1:22" ht="16.5" customHeight="1" x14ac:dyDescent="0.2">
      <c r="A32" s="562"/>
      <c r="B32" s="562"/>
      <c r="C32" s="573" t="s">
        <v>321</v>
      </c>
      <c r="D32" s="573"/>
      <c r="E32" s="573"/>
      <c r="F32" s="573"/>
      <c r="G32" s="573"/>
      <c r="H32" s="573"/>
      <c r="I32" s="573"/>
      <c r="J32" s="573"/>
      <c r="K32" s="573"/>
      <c r="L32" s="573"/>
      <c r="M32" s="573"/>
      <c r="N32" s="573"/>
      <c r="O32" s="573"/>
      <c r="P32" s="573"/>
      <c r="Q32" s="573"/>
      <c r="R32" s="573"/>
      <c r="S32" s="573"/>
      <c r="T32" s="573"/>
      <c r="U32" s="573"/>
      <c r="V32" s="573"/>
    </row>
    <row r="33" spans="1:22" ht="46.35" customHeight="1" x14ac:dyDescent="0.2">
      <c r="A33" s="488">
        <v>20</v>
      </c>
      <c r="B33" s="489" t="s">
        <v>498</v>
      </c>
      <c r="C33" s="553" t="s">
        <v>159</v>
      </c>
      <c r="D33" s="553"/>
      <c r="E33" s="479" t="s">
        <v>159</v>
      </c>
      <c r="F33" s="479" t="s">
        <v>159</v>
      </c>
      <c r="G33" s="479" t="s">
        <v>159</v>
      </c>
      <c r="H33" s="479" t="s">
        <v>358</v>
      </c>
      <c r="I33" s="479" t="s">
        <v>358</v>
      </c>
      <c r="J33" s="553">
        <v>33</v>
      </c>
      <c r="K33" s="553"/>
      <c r="L33" s="479" t="s">
        <v>359</v>
      </c>
      <c r="M33" s="479" t="s">
        <v>159</v>
      </c>
      <c r="N33" s="479" t="s">
        <v>159</v>
      </c>
      <c r="O33" s="479" t="s">
        <v>159</v>
      </c>
      <c r="P33" s="479" t="s">
        <v>159</v>
      </c>
      <c r="Q33" s="479" t="s">
        <v>271</v>
      </c>
      <c r="R33" s="479" t="s">
        <v>271</v>
      </c>
      <c r="S33" s="479">
        <v>17</v>
      </c>
      <c r="T33" s="479" t="s">
        <v>272</v>
      </c>
      <c r="U33" s="479" t="s">
        <v>499</v>
      </c>
      <c r="V33" s="479" t="s">
        <v>304</v>
      </c>
    </row>
    <row r="34" spans="1:22" ht="35.1" customHeight="1" x14ac:dyDescent="0.2">
      <c r="A34" s="488">
        <v>21</v>
      </c>
      <c r="B34" s="489" t="s">
        <v>500</v>
      </c>
      <c r="C34" s="553" t="s">
        <v>159</v>
      </c>
      <c r="D34" s="553"/>
      <c r="E34" s="479" t="s">
        <v>159</v>
      </c>
      <c r="F34" s="479" t="s">
        <v>159</v>
      </c>
      <c r="G34" s="479" t="s">
        <v>159</v>
      </c>
      <c r="H34" s="479" t="s">
        <v>454</v>
      </c>
      <c r="I34" s="479" t="s">
        <v>454</v>
      </c>
      <c r="J34" s="553">
        <v>1836</v>
      </c>
      <c r="K34" s="553"/>
      <c r="L34" s="479" t="s">
        <v>455</v>
      </c>
      <c r="M34" s="479" t="s">
        <v>159</v>
      </c>
      <c r="N34" s="479" t="s">
        <v>159</v>
      </c>
      <c r="O34" s="479" t="s">
        <v>159</v>
      </c>
      <c r="P34" s="479" t="s">
        <v>159</v>
      </c>
      <c r="Q34" s="479" t="s">
        <v>84</v>
      </c>
      <c r="R34" s="479" t="s">
        <v>84</v>
      </c>
      <c r="S34" s="479">
        <v>992</v>
      </c>
      <c r="T34" s="479" t="s">
        <v>456</v>
      </c>
      <c r="U34" s="479" t="s">
        <v>457</v>
      </c>
      <c r="V34" s="479" t="s">
        <v>458</v>
      </c>
    </row>
    <row r="35" spans="1:22" ht="18.75" customHeight="1" x14ac:dyDescent="0.2">
      <c r="J35" s="574">
        <f>J9+J10+J11+J12+J13+J14+J16+J17+J19+J20+J22+J23+J24+J25+J26+J28+J30+J31+J33+J34</f>
        <v>41775</v>
      </c>
      <c r="K35" s="574"/>
      <c r="S35" s="494">
        <f>S9+S10+S11+S12+S13+S14+S16+S17+S19+S20+S22+S23+S24+S25+S26+S27+S28+S30+S31+S33+S34</f>
        <v>24384</v>
      </c>
    </row>
    <row r="36" spans="1:22" x14ac:dyDescent="0.2">
      <c r="S36" s="494"/>
    </row>
    <row r="37" spans="1:22" x14ac:dyDescent="0.2">
      <c r="S37" s="494">
        <f>J35+S35</f>
        <v>66159</v>
      </c>
    </row>
  </sheetData>
  <mergeCells count="68">
    <mergeCell ref="C33:D33"/>
    <mergeCell ref="J33:K33"/>
    <mergeCell ref="C34:D34"/>
    <mergeCell ref="J34:K34"/>
    <mergeCell ref="J35:K35"/>
    <mergeCell ref="C30:D30"/>
    <mergeCell ref="J30:K30"/>
    <mergeCell ref="C31:D31"/>
    <mergeCell ref="J31:K31"/>
    <mergeCell ref="A32:B32"/>
    <mergeCell ref="C32:V32"/>
    <mergeCell ref="C27:D27"/>
    <mergeCell ref="J27:K27"/>
    <mergeCell ref="C28:D28"/>
    <mergeCell ref="J28:K28"/>
    <mergeCell ref="A29:B29"/>
    <mergeCell ref="C29:V29"/>
    <mergeCell ref="C24:D24"/>
    <mergeCell ref="J24:K24"/>
    <mergeCell ref="C25:D25"/>
    <mergeCell ref="J25:K25"/>
    <mergeCell ref="C26:D26"/>
    <mergeCell ref="J26:K26"/>
    <mergeCell ref="A21:B21"/>
    <mergeCell ref="C21:V21"/>
    <mergeCell ref="C22:D22"/>
    <mergeCell ref="J22:K22"/>
    <mergeCell ref="C23:D23"/>
    <mergeCell ref="J23:K23"/>
    <mergeCell ref="A18:B18"/>
    <mergeCell ref="C18:V18"/>
    <mergeCell ref="C19:D19"/>
    <mergeCell ref="J19:K19"/>
    <mergeCell ref="C20:D20"/>
    <mergeCell ref="J20:K20"/>
    <mergeCell ref="A15:B15"/>
    <mergeCell ref="C15:V15"/>
    <mergeCell ref="C16:D16"/>
    <mergeCell ref="J16:K16"/>
    <mergeCell ref="C17:D17"/>
    <mergeCell ref="J17:K17"/>
    <mergeCell ref="C12:D12"/>
    <mergeCell ref="J12:K12"/>
    <mergeCell ref="C13:D13"/>
    <mergeCell ref="J13:K13"/>
    <mergeCell ref="C14:D14"/>
    <mergeCell ref="J14:K14"/>
    <mergeCell ref="C9:D9"/>
    <mergeCell ref="J9:K9"/>
    <mergeCell ref="C10:D10"/>
    <mergeCell ref="J10:K10"/>
    <mergeCell ref="C11:D11"/>
    <mergeCell ref="J11:K11"/>
    <mergeCell ref="U6:V6"/>
    <mergeCell ref="C7:D7"/>
    <mergeCell ref="J7:K7"/>
    <mergeCell ref="A8:B8"/>
    <mergeCell ref="C8:V8"/>
    <mergeCell ref="A1:N1"/>
    <mergeCell ref="D3:J3"/>
    <mergeCell ref="C5:L5"/>
    <mergeCell ref="M5:T5"/>
    <mergeCell ref="A6:A7"/>
    <mergeCell ref="B6:B7"/>
    <mergeCell ref="C6:G6"/>
    <mergeCell ref="H6:L6"/>
    <mergeCell ref="M6:P6"/>
    <mergeCell ref="Q6:T6"/>
  </mergeCells>
  <hyperlinks>
    <hyperlink ref="C9" r:id="rId1" xr:uid="{00000000-0004-0000-0900-000000000000}"/>
    <hyperlink ref="E9" r:id="rId2" xr:uid="{00000000-0004-0000-0900-000001000000}"/>
    <hyperlink ref="I9" r:id="rId3" xr:uid="{00000000-0004-0000-0900-000002000000}"/>
    <hyperlink ref="M9" r:id="rId4" xr:uid="{00000000-0004-0000-0900-000003000000}"/>
    <hyperlink ref="N9" r:id="rId5" xr:uid="{00000000-0004-0000-0900-000004000000}"/>
    <hyperlink ref="U9" r:id="rId6" xr:uid="{00000000-0004-0000-0900-000005000000}"/>
    <hyperlink ref="C10" r:id="rId7" xr:uid="{00000000-0004-0000-0900-000006000000}"/>
    <hyperlink ref="E10" r:id="rId8" xr:uid="{00000000-0004-0000-0900-000007000000}"/>
    <hyperlink ref="I10" r:id="rId9" xr:uid="{00000000-0004-0000-0900-000008000000}"/>
    <hyperlink ref="M10" r:id="rId10" xr:uid="{00000000-0004-0000-0900-000009000000}"/>
    <hyperlink ref="N10" r:id="rId11" xr:uid="{00000000-0004-0000-0900-00000A000000}"/>
    <hyperlink ref="U10" r:id="rId12" xr:uid="{00000000-0004-0000-0900-00000B000000}"/>
    <hyperlink ref="C11" r:id="rId13" xr:uid="{00000000-0004-0000-0900-00000C000000}"/>
    <hyperlink ref="E11" r:id="rId14" xr:uid="{00000000-0004-0000-0900-00000D000000}"/>
    <hyperlink ref="I11" r:id="rId15" xr:uid="{00000000-0004-0000-0900-00000E000000}"/>
    <hyperlink ref="M11" r:id="rId16" xr:uid="{00000000-0004-0000-0900-00000F000000}"/>
    <hyperlink ref="N11" r:id="rId17" xr:uid="{00000000-0004-0000-0900-000010000000}"/>
    <hyperlink ref="U11" r:id="rId18" xr:uid="{00000000-0004-0000-0900-000011000000}"/>
    <hyperlink ref="C12" r:id="rId19" xr:uid="{00000000-0004-0000-0900-000012000000}"/>
    <hyperlink ref="E12" r:id="rId20" xr:uid="{00000000-0004-0000-0900-000013000000}"/>
    <hyperlink ref="I12" r:id="rId21" xr:uid="{00000000-0004-0000-0900-000014000000}"/>
    <hyperlink ref="M12" r:id="rId22" xr:uid="{00000000-0004-0000-0900-000015000000}"/>
    <hyperlink ref="N12" r:id="rId23" xr:uid="{00000000-0004-0000-0900-000016000000}"/>
    <hyperlink ref="U12" r:id="rId24" xr:uid="{00000000-0004-0000-0900-000017000000}"/>
    <hyperlink ref="C13" r:id="rId25" xr:uid="{00000000-0004-0000-0900-000018000000}"/>
    <hyperlink ref="E13" r:id="rId26" xr:uid="{00000000-0004-0000-0900-000019000000}"/>
    <hyperlink ref="I13" r:id="rId27" xr:uid="{00000000-0004-0000-0900-00001A000000}"/>
    <hyperlink ref="M13" r:id="rId28" xr:uid="{00000000-0004-0000-0900-00001B000000}"/>
    <hyperlink ref="N13" r:id="rId29" xr:uid="{00000000-0004-0000-0900-00001C000000}"/>
    <hyperlink ref="U13" r:id="rId30" xr:uid="{00000000-0004-0000-0900-00001D000000}"/>
    <hyperlink ref="C14" r:id="rId31" xr:uid="{00000000-0004-0000-0900-00001E000000}"/>
    <hyperlink ref="E14" r:id="rId32" xr:uid="{00000000-0004-0000-0900-00001F000000}"/>
    <hyperlink ref="I14" r:id="rId33" xr:uid="{00000000-0004-0000-0900-000020000000}"/>
    <hyperlink ref="M14" r:id="rId34" xr:uid="{00000000-0004-0000-0900-000021000000}"/>
    <hyperlink ref="N14" r:id="rId35" xr:uid="{00000000-0004-0000-0900-000022000000}"/>
    <hyperlink ref="U14" r:id="rId36" xr:uid="{00000000-0004-0000-0900-000023000000}"/>
    <hyperlink ref="C16" r:id="rId37" xr:uid="{00000000-0004-0000-0900-000024000000}"/>
    <hyperlink ref="E16" r:id="rId38" xr:uid="{00000000-0004-0000-0900-000025000000}"/>
    <hyperlink ref="I16" r:id="rId39" xr:uid="{00000000-0004-0000-0900-000026000000}"/>
    <hyperlink ref="M16" r:id="rId40" xr:uid="{00000000-0004-0000-0900-000027000000}"/>
    <hyperlink ref="N16" r:id="rId41" xr:uid="{00000000-0004-0000-0900-000028000000}"/>
    <hyperlink ref="U16" r:id="rId42" xr:uid="{00000000-0004-0000-0900-000029000000}"/>
    <hyperlink ref="C17" r:id="rId43" xr:uid="{00000000-0004-0000-0900-00002A000000}"/>
    <hyperlink ref="E17" r:id="rId44" xr:uid="{00000000-0004-0000-0900-00002B000000}"/>
    <hyperlink ref="I17" r:id="rId45" xr:uid="{00000000-0004-0000-0900-00002C000000}"/>
    <hyperlink ref="M17" r:id="rId46" xr:uid="{00000000-0004-0000-0900-00002D000000}"/>
    <hyperlink ref="N17" r:id="rId47" xr:uid="{00000000-0004-0000-0900-00002E000000}"/>
    <hyperlink ref="U17" r:id="rId48" xr:uid="{00000000-0004-0000-0900-00002F000000}"/>
    <hyperlink ref="C19" r:id="rId49" xr:uid="{00000000-0004-0000-0900-000030000000}"/>
    <hyperlink ref="E19" r:id="rId50" xr:uid="{00000000-0004-0000-0900-000031000000}"/>
    <hyperlink ref="I19" r:id="rId51" xr:uid="{00000000-0004-0000-0900-000032000000}"/>
    <hyperlink ref="M19" r:id="rId52" xr:uid="{00000000-0004-0000-0900-000033000000}"/>
    <hyperlink ref="N19" r:id="rId53" xr:uid="{00000000-0004-0000-0900-000034000000}"/>
    <hyperlink ref="U19" r:id="rId54" xr:uid="{00000000-0004-0000-0900-000035000000}"/>
    <hyperlink ref="C20" r:id="rId55" xr:uid="{00000000-0004-0000-0900-000036000000}"/>
    <hyperlink ref="E20" r:id="rId56" xr:uid="{00000000-0004-0000-0900-000037000000}"/>
    <hyperlink ref="I20" r:id="rId57" xr:uid="{00000000-0004-0000-0900-000038000000}"/>
    <hyperlink ref="M20" r:id="rId58" xr:uid="{00000000-0004-0000-0900-000039000000}"/>
    <hyperlink ref="N20" r:id="rId59" xr:uid="{00000000-0004-0000-0900-00003A000000}"/>
    <hyperlink ref="U20" r:id="rId60" xr:uid="{00000000-0004-0000-0900-00003B000000}"/>
    <hyperlink ref="C22" r:id="rId61" xr:uid="{00000000-0004-0000-0900-00003C000000}"/>
    <hyperlink ref="E22" r:id="rId62" xr:uid="{00000000-0004-0000-0900-00003D000000}"/>
    <hyperlink ref="I22" r:id="rId63" xr:uid="{00000000-0004-0000-0900-00003E000000}"/>
    <hyperlink ref="M22" r:id="rId64" xr:uid="{00000000-0004-0000-0900-00003F000000}"/>
    <hyperlink ref="N22" r:id="rId65" xr:uid="{00000000-0004-0000-0900-000040000000}"/>
    <hyperlink ref="U22" r:id="rId66" xr:uid="{00000000-0004-0000-0900-000041000000}"/>
    <hyperlink ref="C23" r:id="rId67" xr:uid="{00000000-0004-0000-0900-000042000000}"/>
    <hyperlink ref="E23" r:id="rId68" xr:uid="{00000000-0004-0000-0900-000043000000}"/>
    <hyperlink ref="I23" r:id="rId69" xr:uid="{00000000-0004-0000-0900-000044000000}"/>
    <hyperlink ref="M23" r:id="rId70" xr:uid="{00000000-0004-0000-0900-000045000000}"/>
    <hyperlink ref="N23" r:id="rId71" xr:uid="{00000000-0004-0000-0900-000046000000}"/>
    <hyperlink ref="U23" r:id="rId72" xr:uid="{00000000-0004-0000-0900-000047000000}"/>
    <hyperlink ref="C24" r:id="rId73" xr:uid="{00000000-0004-0000-0900-000048000000}"/>
    <hyperlink ref="E24" r:id="rId74" xr:uid="{00000000-0004-0000-0900-000049000000}"/>
    <hyperlink ref="I24" r:id="rId75" xr:uid="{00000000-0004-0000-0900-00004A000000}"/>
    <hyperlink ref="M24" r:id="rId76" xr:uid="{00000000-0004-0000-0900-00004B000000}"/>
    <hyperlink ref="N24" r:id="rId77" xr:uid="{00000000-0004-0000-0900-00004C000000}"/>
    <hyperlink ref="U24" r:id="rId78" xr:uid="{00000000-0004-0000-0900-00004D000000}"/>
    <hyperlink ref="C25" r:id="rId79" xr:uid="{00000000-0004-0000-0900-00004E000000}"/>
    <hyperlink ref="E25" r:id="rId80" xr:uid="{00000000-0004-0000-0900-00004F000000}"/>
    <hyperlink ref="I25" r:id="rId81" xr:uid="{00000000-0004-0000-0900-000050000000}"/>
    <hyperlink ref="M25" r:id="rId82" xr:uid="{00000000-0004-0000-0900-000051000000}"/>
    <hyperlink ref="N25" r:id="rId83" xr:uid="{00000000-0004-0000-0900-000052000000}"/>
    <hyperlink ref="U25" r:id="rId84" xr:uid="{00000000-0004-0000-0900-000053000000}"/>
    <hyperlink ref="C26" r:id="rId85" xr:uid="{00000000-0004-0000-0900-000054000000}"/>
    <hyperlink ref="E26" r:id="rId86" xr:uid="{00000000-0004-0000-0900-000055000000}"/>
    <hyperlink ref="I26" r:id="rId87" xr:uid="{00000000-0004-0000-0900-000056000000}"/>
    <hyperlink ref="M26" r:id="rId88" xr:uid="{00000000-0004-0000-0900-000057000000}"/>
    <hyperlink ref="N26" r:id="rId89" xr:uid="{00000000-0004-0000-0900-000058000000}"/>
    <hyperlink ref="U26" r:id="rId90" xr:uid="{00000000-0004-0000-0900-000059000000}"/>
    <hyperlink ref="C27" r:id="rId91" xr:uid="{00000000-0004-0000-0900-00005A000000}"/>
    <hyperlink ref="E27" r:id="rId92" xr:uid="{00000000-0004-0000-0900-00005B000000}"/>
    <hyperlink ref="I27" r:id="rId93" xr:uid="{00000000-0004-0000-0900-00005C000000}"/>
    <hyperlink ref="M27" r:id="rId94" xr:uid="{00000000-0004-0000-0900-00005D000000}"/>
    <hyperlink ref="N27" r:id="rId95" xr:uid="{00000000-0004-0000-0900-00005E000000}"/>
    <hyperlink ref="U27" r:id="rId96" xr:uid="{00000000-0004-0000-0900-00005F000000}"/>
    <hyperlink ref="C28" r:id="rId97" xr:uid="{00000000-0004-0000-0900-000060000000}"/>
    <hyperlink ref="E28" r:id="rId98" xr:uid="{00000000-0004-0000-0900-000061000000}"/>
    <hyperlink ref="I28" r:id="rId99" xr:uid="{00000000-0004-0000-0900-000062000000}"/>
    <hyperlink ref="M28" r:id="rId100" xr:uid="{00000000-0004-0000-0900-000063000000}"/>
    <hyperlink ref="N28" r:id="rId101" xr:uid="{00000000-0004-0000-0900-000064000000}"/>
    <hyperlink ref="U28" r:id="rId102" xr:uid="{00000000-0004-0000-0900-000065000000}"/>
    <hyperlink ref="C30" r:id="rId103" xr:uid="{00000000-0004-0000-0900-000066000000}"/>
    <hyperlink ref="E30" r:id="rId104" xr:uid="{00000000-0004-0000-0900-000067000000}"/>
    <hyperlink ref="I30" r:id="rId105" xr:uid="{00000000-0004-0000-0900-000068000000}"/>
    <hyperlink ref="M30" r:id="rId106" xr:uid="{00000000-0004-0000-0900-000069000000}"/>
    <hyperlink ref="N30" r:id="rId107" xr:uid="{00000000-0004-0000-0900-00006A000000}"/>
    <hyperlink ref="U30" r:id="rId108" xr:uid="{00000000-0004-0000-0900-00006B000000}"/>
    <hyperlink ref="C31" r:id="rId109" xr:uid="{00000000-0004-0000-0900-00006C000000}"/>
    <hyperlink ref="E31" r:id="rId110" xr:uid="{00000000-0004-0000-0900-00006D000000}"/>
    <hyperlink ref="I31" r:id="rId111" xr:uid="{00000000-0004-0000-0900-00006E000000}"/>
    <hyperlink ref="M31" r:id="rId112" xr:uid="{00000000-0004-0000-0900-00006F000000}"/>
    <hyperlink ref="N31" r:id="rId113" xr:uid="{00000000-0004-0000-0900-000070000000}"/>
    <hyperlink ref="U31" r:id="rId114" xr:uid="{00000000-0004-0000-0900-000071000000}"/>
    <hyperlink ref="C33" r:id="rId115" xr:uid="{00000000-0004-0000-0900-000072000000}"/>
    <hyperlink ref="E33" r:id="rId116" xr:uid="{00000000-0004-0000-0900-000073000000}"/>
    <hyperlink ref="I33" r:id="rId117" xr:uid="{00000000-0004-0000-0900-000074000000}"/>
    <hyperlink ref="M33" r:id="rId118" xr:uid="{00000000-0004-0000-0900-000075000000}"/>
    <hyperlink ref="N33" r:id="rId119" xr:uid="{00000000-0004-0000-0900-000076000000}"/>
    <hyperlink ref="U33" r:id="rId120" xr:uid="{00000000-0004-0000-0900-000077000000}"/>
    <hyperlink ref="C34" r:id="rId121" xr:uid="{00000000-0004-0000-0900-000078000000}"/>
    <hyperlink ref="E34" r:id="rId122" xr:uid="{00000000-0004-0000-0900-000079000000}"/>
    <hyperlink ref="I34" r:id="rId123" xr:uid="{00000000-0004-0000-0900-00007A000000}"/>
    <hyperlink ref="M34" r:id="rId124" xr:uid="{00000000-0004-0000-0900-00007B000000}"/>
    <hyperlink ref="N34" r:id="rId125" xr:uid="{00000000-0004-0000-0900-00007C000000}"/>
    <hyperlink ref="U34" r:id="rId126" xr:uid="{00000000-0004-0000-0900-00007D000000}"/>
  </hyperlinks>
  <pageMargins left="0.7" right="0.7" top="0.75" bottom="0.75" header="0.511811023622047" footer="0.511811023622047"/>
  <pageSetup paperSize="9" orientation="portrait" horizontalDpi="300" verticalDpi="300" r:id="rId12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2"/>
  <sheetViews>
    <sheetView view="pageBreakPreview" topLeftCell="A10" zoomScale="180" zoomScaleNormal="66" zoomScalePageLayoutView="180" workbookViewId="0">
      <selection activeCell="N8" sqref="N8"/>
    </sheetView>
  </sheetViews>
  <sheetFormatPr defaultColWidth="8.7109375" defaultRowHeight="15" x14ac:dyDescent="0.25"/>
  <cols>
    <col min="1" max="1" width="5.140625" customWidth="1"/>
    <col min="2" max="2" width="35" customWidth="1"/>
    <col min="3" max="3" width="2.5703125" customWidth="1"/>
    <col min="4" max="4" width="8" customWidth="1"/>
    <col min="5" max="9" width="10.7109375" customWidth="1"/>
    <col min="10" max="10" width="8" customWidth="1"/>
    <col min="11" max="11" width="2.5703125" customWidth="1"/>
    <col min="12" max="12" width="10.7109375" customWidth="1"/>
    <col min="13" max="13" width="12.5703125" customWidth="1"/>
    <col min="14" max="14" width="10.7109375" customWidth="1"/>
    <col min="257" max="257" width="8" customWidth="1"/>
    <col min="258" max="258" width="35" customWidth="1"/>
    <col min="259" max="259" width="2.5703125" customWidth="1"/>
    <col min="260" max="260" width="8" customWidth="1"/>
    <col min="261" max="265" width="10.7109375" customWidth="1"/>
    <col min="266" max="266" width="8" customWidth="1"/>
    <col min="267" max="267" width="2.5703125" customWidth="1"/>
    <col min="268" max="270" width="10.7109375" customWidth="1"/>
    <col min="513" max="513" width="8" customWidth="1"/>
    <col min="514" max="514" width="35" customWidth="1"/>
    <col min="515" max="515" width="2.5703125" customWidth="1"/>
    <col min="516" max="516" width="8" customWidth="1"/>
    <col min="517" max="521" width="10.7109375" customWidth="1"/>
    <col min="522" max="522" width="8" customWidth="1"/>
    <col min="523" max="523" width="2.5703125" customWidth="1"/>
    <col min="524" max="526" width="10.7109375" customWidth="1"/>
    <col min="769" max="769" width="8" customWidth="1"/>
    <col min="770" max="770" width="35" customWidth="1"/>
    <col min="771" max="771" width="2.5703125" customWidth="1"/>
    <col min="772" max="772" width="8" customWidth="1"/>
    <col min="773" max="777" width="10.7109375" customWidth="1"/>
    <col min="778" max="778" width="8" customWidth="1"/>
    <col min="779" max="779" width="2.5703125" customWidth="1"/>
    <col min="780" max="782" width="10.7109375" customWidth="1"/>
    <col min="1025" max="1025" width="8" customWidth="1"/>
    <col min="1026" max="1026" width="35" customWidth="1"/>
    <col min="1027" max="1027" width="2.5703125" customWidth="1"/>
    <col min="1028" max="1028" width="8" customWidth="1"/>
    <col min="1029" max="1033" width="10.7109375" customWidth="1"/>
    <col min="1034" max="1034" width="8" customWidth="1"/>
    <col min="1035" max="1035" width="2.5703125" customWidth="1"/>
    <col min="1036" max="1038" width="10.7109375" customWidth="1"/>
    <col min="1281" max="1281" width="8" customWidth="1"/>
    <col min="1282" max="1282" width="35" customWidth="1"/>
    <col min="1283" max="1283" width="2.5703125" customWidth="1"/>
    <col min="1284" max="1284" width="8" customWidth="1"/>
    <col min="1285" max="1289" width="10.7109375" customWidth="1"/>
    <col min="1290" max="1290" width="8" customWidth="1"/>
    <col min="1291" max="1291" width="2.5703125" customWidth="1"/>
    <col min="1292" max="1294" width="10.7109375" customWidth="1"/>
    <col min="1537" max="1537" width="8" customWidth="1"/>
    <col min="1538" max="1538" width="35" customWidth="1"/>
    <col min="1539" max="1539" width="2.5703125" customWidth="1"/>
    <col min="1540" max="1540" width="8" customWidth="1"/>
    <col min="1541" max="1545" width="10.7109375" customWidth="1"/>
    <col min="1546" max="1546" width="8" customWidth="1"/>
    <col min="1547" max="1547" width="2.5703125" customWidth="1"/>
    <col min="1548" max="1550" width="10.7109375" customWidth="1"/>
    <col min="1793" max="1793" width="8" customWidth="1"/>
    <col min="1794" max="1794" width="35" customWidth="1"/>
    <col min="1795" max="1795" width="2.5703125" customWidth="1"/>
    <col min="1796" max="1796" width="8" customWidth="1"/>
    <col min="1797" max="1801" width="10.7109375" customWidth="1"/>
    <col min="1802" max="1802" width="8" customWidth="1"/>
    <col min="1803" max="1803" width="2.5703125" customWidth="1"/>
    <col min="1804" max="1806" width="10.7109375" customWidth="1"/>
    <col min="2049" max="2049" width="8" customWidth="1"/>
    <col min="2050" max="2050" width="35" customWidth="1"/>
    <col min="2051" max="2051" width="2.5703125" customWidth="1"/>
    <col min="2052" max="2052" width="8" customWidth="1"/>
    <col min="2053" max="2057" width="10.7109375" customWidth="1"/>
    <col min="2058" max="2058" width="8" customWidth="1"/>
    <col min="2059" max="2059" width="2.5703125" customWidth="1"/>
    <col min="2060" max="2062" width="10.7109375" customWidth="1"/>
    <col min="2305" max="2305" width="8" customWidth="1"/>
    <col min="2306" max="2306" width="35" customWidth="1"/>
    <col min="2307" max="2307" width="2.5703125" customWidth="1"/>
    <col min="2308" max="2308" width="8" customWidth="1"/>
    <col min="2309" max="2313" width="10.7109375" customWidth="1"/>
    <col min="2314" max="2314" width="8" customWidth="1"/>
    <col min="2315" max="2315" width="2.5703125" customWidth="1"/>
    <col min="2316" max="2318" width="10.7109375" customWidth="1"/>
    <col min="2561" max="2561" width="8" customWidth="1"/>
    <col min="2562" max="2562" width="35" customWidth="1"/>
    <col min="2563" max="2563" width="2.5703125" customWidth="1"/>
    <col min="2564" max="2564" width="8" customWidth="1"/>
    <col min="2565" max="2569" width="10.7109375" customWidth="1"/>
    <col min="2570" max="2570" width="8" customWidth="1"/>
    <col min="2571" max="2571" width="2.5703125" customWidth="1"/>
    <col min="2572" max="2574" width="10.7109375" customWidth="1"/>
    <col min="2817" max="2817" width="8" customWidth="1"/>
    <col min="2818" max="2818" width="35" customWidth="1"/>
    <col min="2819" max="2819" width="2.5703125" customWidth="1"/>
    <col min="2820" max="2820" width="8" customWidth="1"/>
    <col min="2821" max="2825" width="10.7109375" customWidth="1"/>
    <col min="2826" max="2826" width="8" customWidth="1"/>
    <col min="2827" max="2827" width="2.5703125" customWidth="1"/>
    <col min="2828" max="2830" width="10.7109375" customWidth="1"/>
    <col min="3073" max="3073" width="8" customWidth="1"/>
    <col min="3074" max="3074" width="35" customWidth="1"/>
    <col min="3075" max="3075" width="2.5703125" customWidth="1"/>
    <col min="3076" max="3076" width="8" customWidth="1"/>
    <col min="3077" max="3081" width="10.7109375" customWidth="1"/>
    <col min="3082" max="3082" width="8" customWidth="1"/>
    <col min="3083" max="3083" width="2.5703125" customWidth="1"/>
    <col min="3084" max="3086" width="10.7109375" customWidth="1"/>
    <col min="3329" max="3329" width="8" customWidth="1"/>
    <col min="3330" max="3330" width="35" customWidth="1"/>
    <col min="3331" max="3331" width="2.5703125" customWidth="1"/>
    <col min="3332" max="3332" width="8" customWidth="1"/>
    <col min="3333" max="3337" width="10.7109375" customWidth="1"/>
    <col min="3338" max="3338" width="8" customWidth="1"/>
    <col min="3339" max="3339" width="2.5703125" customWidth="1"/>
    <col min="3340" max="3342" width="10.7109375" customWidth="1"/>
    <col min="3585" max="3585" width="8" customWidth="1"/>
    <col min="3586" max="3586" width="35" customWidth="1"/>
    <col min="3587" max="3587" width="2.5703125" customWidth="1"/>
    <col min="3588" max="3588" width="8" customWidth="1"/>
    <col min="3589" max="3593" width="10.7109375" customWidth="1"/>
    <col min="3594" max="3594" width="8" customWidth="1"/>
    <col min="3595" max="3595" width="2.5703125" customWidth="1"/>
    <col min="3596" max="3598" width="10.7109375" customWidth="1"/>
    <col min="3841" max="3841" width="8" customWidth="1"/>
    <col min="3842" max="3842" width="35" customWidth="1"/>
    <col min="3843" max="3843" width="2.5703125" customWidth="1"/>
    <col min="3844" max="3844" width="8" customWidth="1"/>
    <col min="3845" max="3849" width="10.7109375" customWidth="1"/>
    <col min="3850" max="3850" width="8" customWidth="1"/>
    <col min="3851" max="3851" width="2.5703125" customWidth="1"/>
    <col min="3852" max="3854" width="10.7109375" customWidth="1"/>
    <col min="4097" max="4097" width="8" customWidth="1"/>
    <col min="4098" max="4098" width="35" customWidth="1"/>
    <col min="4099" max="4099" width="2.5703125" customWidth="1"/>
    <col min="4100" max="4100" width="8" customWidth="1"/>
    <col min="4101" max="4105" width="10.7109375" customWidth="1"/>
    <col min="4106" max="4106" width="8" customWidth="1"/>
    <col min="4107" max="4107" width="2.5703125" customWidth="1"/>
    <col min="4108" max="4110" width="10.7109375" customWidth="1"/>
    <col min="4353" max="4353" width="8" customWidth="1"/>
    <col min="4354" max="4354" width="35" customWidth="1"/>
    <col min="4355" max="4355" width="2.5703125" customWidth="1"/>
    <col min="4356" max="4356" width="8" customWidth="1"/>
    <col min="4357" max="4361" width="10.7109375" customWidth="1"/>
    <col min="4362" max="4362" width="8" customWidth="1"/>
    <col min="4363" max="4363" width="2.5703125" customWidth="1"/>
    <col min="4364" max="4366" width="10.7109375" customWidth="1"/>
    <col min="4609" max="4609" width="8" customWidth="1"/>
    <col min="4610" max="4610" width="35" customWidth="1"/>
    <col min="4611" max="4611" width="2.5703125" customWidth="1"/>
    <col min="4612" max="4612" width="8" customWidth="1"/>
    <col min="4613" max="4617" width="10.7109375" customWidth="1"/>
    <col min="4618" max="4618" width="8" customWidth="1"/>
    <col min="4619" max="4619" width="2.5703125" customWidth="1"/>
    <col min="4620" max="4622" width="10.7109375" customWidth="1"/>
    <col min="4865" max="4865" width="8" customWidth="1"/>
    <col min="4866" max="4866" width="35" customWidth="1"/>
    <col min="4867" max="4867" width="2.5703125" customWidth="1"/>
    <col min="4868" max="4868" width="8" customWidth="1"/>
    <col min="4869" max="4873" width="10.7109375" customWidth="1"/>
    <col min="4874" max="4874" width="8" customWidth="1"/>
    <col min="4875" max="4875" width="2.5703125" customWidth="1"/>
    <col min="4876" max="4878" width="10.7109375" customWidth="1"/>
    <col min="5121" max="5121" width="8" customWidth="1"/>
    <col min="5122" max="5122" width="35" customWidth="1"/>
    <col min="5123" max="5123" width="2.5703125" customWidth="1"/>
    <col min="5124" max="5124" width="8" customWidth="1"/>
    <col min="5125" max="5129" width="10.7109375" customWidth="1"/>
    <col min="5130" max="5130" width="8" customWidth="1"/>
    <col min="5131" max="5131" width="2.5703125" customWidth="1"/>
    <col min="5132" max="5134" width="10.7109375" customWidth="1"/>
    <col min="5377" max="5377" width="8" customWidth="1"/>
    <col min="5378" max="5378" width="35" customWidth="1"/>
    <col min="5379" max="5379" width="2.5703125" customWidth="1"/>
    <col min="5380" max="5380" width="8" customWidth="1"/>
    <col min="5381" max="5385" width="10.7109375" customWidth="1"/>
    <col min="5386" max="5386" width="8" customWidth="1"/>
    <col min="5387" max="5387" width="2.5703125" customWidth="1"/>
    <col min="5388" max="5390" width="10.7109375" customWidth="1"/>
    <col min="5633" max="5633" width="8" customWidth="1"/>
    <col min="5634" max="5634" width="35" customWidth="1"/>
    <col min="5635" max="5635" width="2.5703125" customWidth="1"/>
    <col min="5636" max="5636" width="8" customWidth="1"/>
    <col min="5637" max="5641" width="10.7109375" customWidth="1"/>
    <col min="5642" max="5642" width="8" customWidth="1"/>
    <col min="5643" max="5643" width="2.5703125" customWidth="1"/>
    <col min="5644" max="5646" width="10.7109375" customWidth="1"/>
    <col min="5889" max="5889" width="8" customWidth="1"/>
    <col min="5890" max="5890" width="35" customWidth="1"/>
    <col min="5891" max="5891" width="2.5703125" customWidth="1"/>
    <col min="5892" max="5892" width="8" customWidth="1"/>
    <col min="5893" max="5897" width="10.7109375" customWidth="1"/>
    <col min="5898" max="5898" width="8" customWidth="1"/>
    <col min="5899" max="5899" width="2.5703125" customWidth="1"/>
    <col min="5900" max="5902" width="10.7109375" customWidth="1"/>
    <col min="6145" max="6145" width="8" customWidth="1"/>
    <col min="6146" max="6146" width="35" customWidth="1"/>
    <col min="6147" max="6147" width="2.5703125" customWidth="1"/>
    <col min="6148" max="6148" width="8" customWidth="1"/>
    <col min="6149" max="6153" width="10.7109375" customWidth="1"/>
    <col min="6154" max="6154" width="8" customWidth="1"/>
    <col min="6155" max="6155" width="2.5703125" customWidth="1"/>
    <col min="6156" max="6158" width="10.7109375" customWidth="1"/>
    <col min="6401" max="6401" width="8" customWidth="1"/>
    <col min="6402" max="6402" width="35" customWidth="1"/>
    <col min="6403" max="6403" width="2.5703125" customWidth="1"/>
    <col min="6404" max="6404" width="8" customWidth="1"/>
    <col min="6405" max="6409" width="10.7109375" customWidth="1"/>
    <col min="6410" max="6410" width="8" customWidth="1"/>
    <col min="6411" max="6411" width="2.5703125" customWidth="1"/>
    <col min="6412" max="6414" width="10.7109375" customWidth="1"/>
    <col min="6657" max="6657" width="8" customWidth="1"/>
    <col min="6658" max="6658" width="35" customWidth="1"/>
    <col min="6659" max="6659" width="2.5703125" customWidth="1"/>
    <col min="6660" max="6660" width="8" customWidth="1"/>
    <col min="6661" max="6665" width="10.7109375" customWidth="1"/>
    <col min="6666" max="6666" width="8" customWidth="1"/>
    <col min="6667" max="6667" width="2.5703125" customWidth="1"/>
    <col min="6668" max="6670" width="10.7109375" customWidth="1"/>
    <col min="6913" max="6913" width="8" customWidth="1"/>
    <col min="6914" max="6914" width="35" customWidth="1"/>
    <col min="6915" max="6915" width="2.5703125" customWidth="1"/>
    <col min="6916" max="6916" width="8" customWidth="1"/>
    <col min="6917" max="6921" width="10.7109375" customWidth="1"/>
    <col min="6922" max="6922" width="8" customWidth="1"/>
    <col min="6923" max="6923" width="2.5703125" customWidth="1"/>
    <col min="6924" max="6926" width="10.7109375" customWidth="1"/>
    <col min="7169" max="7169" width="8" customWidth="1"/>
    <col min="7170" max="7170" width="35" customWidth="1"/>
    <col min="7171" max="7171" width="2.5703125" customWidth="1"/>
    <col min="7172" max="7172" width="8" customWidth="1"/>
    <col min="7173" max="7177" width="10.7109375" customWidth="1"/>
    <col min="7178" max="7178" width="8" customWidth="1"/>
    <col min="7179" max="7179" width="2.5703125" customWidth="1"/>
    <col min="7180" max="7182" width="10.7109375" customWidth="1"/>
    <col min="7425" max="7425" width="8" customWidth="1"/>
    <col min="7426" max="7426" width="35" customWidth="1"/>
    <col min="7427" max="7427" width="2.5703125" customWidth="1"/>
    <col min="7428" max="7428" width="8" customWidth="1"/>
    <col min="7429" max="7433" width="10.7109375" customWidth="1"/>
    <col min="7434" max="7434" width="8" customWidth="1"/>
    <col min="7435" max="7435" width="2.5703125" customWidth="1"/>
    <col min="7436" max="7438" width="10.7109375" customWidth="1"/>
    <col min="7681" max="7681" width="8" customWidth="1"/>
    <col min="7682" max="7682" width="35" customWidth="1"/>
    <col min="7683" max="7683" width="2.5703125" customWidth="1"/>
    <col min="7684" max="7684" width="8" customWidth="1"/>
    <col min="7685" max="7689" width="10.7109375" customWidth="1"/>
    <col min="7690" max="7690" width="8" customWidth="1"/>
    <col min="7691" max="7691" width="2.5703125" customWidth="1"/>
    <col min="7692" max="7694" width="10.7109375" customWidth="1"/>
    <col min="7937" max="7937" width="8" customWidth="1"/>
    <col min="7938" max="7938" width="35" customWidth="1"/>
    <col min="7939" max="7939" width="2.5703125" customWidth="1"/>
    <col min="7940" max="7940" width="8" customWidth="1"/>
    <col min="7941" max="7945" width="10.7109375" customWidth="1"/>
    <col min="7946" max="7946" width="8" customWidth="1"/>
    <col min="7947" max="7947" width="2.5703125" customWidth="1"/>
    <col min="7948" max="7950" width="10.7109375" customWidth="1"/>
    <col min="8193" max="8193" width="8" customWidth="1"/>
    <col min="8194" max="8194" width="35" customWidth="1"/>
    <col min="8195" max="8195" width="2.5703125" customWidth="1"/>
    <col min="8196" max="8196" width="8" customWidth="1"/>
    <col min="8197" max="8201" width="10.7109375" customWidth="1"/>
    <col min="8202" max="8202" width="8" customWidth="1"/>
    <col min="8203" max="8203" width="2.5703125" customWidth="1"/>
    <col min="8204" max="8206" width="10.7109375" customWidth="1"/>
    <col min="8449" max="8449" width="8" customWidth="1"/>
    <col min="8450" max="8450" width="35" customWidth="1"/>
    <col min="8451" max="8451" width="2.5703125" customWidth="1"/>
    <col min="8452" max="8452" width="8" customWidth="1"/>
    <col min="8453" max="8457" width="10.7109375" customWidth="1"/>
    <col min="8458" max="8458" width="8" customWidth="1"/>
    <col min="8459" max="8459" width="2.5703125" customWidth="1"/>
    <col min="8460" max="8462" width="10.7109375" customWidth="1"/>
    <col min="8705" max="8705" width="8" customWidth="1"/>
    <col min="8706" max="8706" width="35" customWidth="1"/>
    <col min="8707" max="8707" width="2.5703125" customWidth="1"/>
    <col min="8708" max="8708" width="8" customWidth="1"/>
    <col min="8709" max="8713" width="10.7109375" customWidth="1"/>
    <col min="8714" max="8714" width="8" customWidth="1"/>
    <col min="8715" max="8715" width="2.5703125" customWidth="1"/>
    <col min="8716" max="8718" width="10.7109375" customWidth="1"/>
    <col min="8961" max="8961" width="8" customWidth="1"/>
    <col min="8962" max="8962" width="35" customWidth="1"/>
    <col min="8963" max="8963" width="2.5703125" customWidth="1"/>
    <col min="8964" max="8964" width="8" customWidth="1"/>
    <col min="8965" max="8969" width="10.7109375" customWidth="1"/>
    <col min="8970" max="8970" width="8" customWidth="1"/>
    <col min="8971" max="8971" width="2.5703125" customWidth="1"/>
    <col min="8972" max="8974" width="10.7109375" customWidth="1"/>
    <col min="9217" max="9217" width="8" customWidth="1"/>
    <col min="9218" max="9218" width="35" customWidth="1"/>
    <col min="9219" max="9219" width="2.5703125" customWidth="1"/>
    <col min="9220" max="9220" width="8" customWidth="1"/>
    <col min="9221" max="9225" width="10.7109375" customWidth="1"/>
    <col min="9226" max="9226" width="8" customWidth="1"/>
    <col min="9227" max="9227" width="2.5703125" customWidth="1"/>
    <col min="9228" max="9230" width="10.7109375" customWidth="1"/>
    <col min="9473" max="9473" width="8" customWidth="1"/>
    <col min="9474" max="9474" width="35" customWidth="1"/>
    <col min="9475" max="9475" width="2.5703125" customWidth="1"/>
    <col min="9476" max="9476" width="8" customWidth="1"/>
    <col min="9477" max="9481" width="10.7109375" customWidth="1"/>
    <col min="9482" max="9482" width="8" customWidth="1"/>
    <col min="9483" max="9483" width="2.5703125" customWidth="1"/>
    <col min="9484" max="9486" width="10.7109375" customWidth="1"/>
    <col min="9729" max="9729" width="8" customWidth="1"/>
    <col min="9730" max="9730" width="35" customWidth="1"/>
    <col min="9731" max="9731" width="2.5703125" customWidth="1"/>
    <col min="9732" max="9732" width="8" customWidth="1"/>
    <col min="9733" max="9737" width="10.7109375" customWidth="1"/>
    <col min="9738" max="9738" width="8" customWidth="1"/>
    <col min="9739" max="9739" width="2.5703125" customWidth="1"/>
    <col min="9740" max="9742" width="10.7109375" customWidth="1"/>
    <col min="9985" max="9985" width="8" customWidth="1"/>
    <col min="9986" max="9986" width="35" customWidth="1"/>
    <col min="9987" max="9987" width="2.5703125" customWidth="1"/>
    <col min="9988" max="9988" width="8" customWidth="1"/>
    <col min="9989" max="9993" width="10.7109375" customWidth="1"/>
    <col min="9994" max="9994" width="8" customWidth="1"/>
    <col min="9995" max="9995" width="2.5703125" customWidth="1"/>
    <col min="9996" max="9998" width="10.7109375" customWidth="1"/>
    <col min="10241" max="10241" width="8" customWidth="1"/>
    <col min="10242" max="10242" width="35" customWidth="1"/>
    <col min="10243" max="10243" width="2.5703125" customWidth="1"/>
    <col min="10244" max="10244" width="8" customWidth="1"/>
    <col min="10245" max="10249" width="10.7109375" customWidth="1"/>
    <col min="10250" max="10250" width="8" customWidth="1"/>
    <col min="10251" max="10251" width="2.5703125" customWidth="1"/>
    <col min="10252" max="10254" width="10.7109375" customWidth="1"/>
    <col min="10497" max="10497" width="8" customWidth="1"/>
    <col min="10498" max="10498" width="35" customWidth="1"/>
    <col min="10499" max="10499" width="2.5703125" customWidth="1"/>
    <col min="10500" max="10500" width="8" customWidth="1"/>
    <col min="10501" max="10505" width="10.7109375" customWidth="1"/>
    <col min="10506" max="10506" width="8" customWidth="1"/>
    <col min="10507" max="10507" width="2.5703125" customWidth="1"/>
    <col min="10508" max="10510" width="10.7109375" customWidth="1"/>
    <col min="10753" max="10753" width="8" customWidth="1"/>
    <col min="10754" max="10754" width="35" customWidth="1"/>
    <col min="10755" max="10755" width="2.5703125" customWidth="1"/>
    <col min="10756" max="10756" width="8" customWidth="1"/>
    <col min="10757" max="10761" width="10.7109375" customWidth="1"/>
    <col min="10762" max="10762" width="8" customWidth="1"/>
    <col min="10763" max="10763" width="2.5703125" customWidth="1"/>
    <col min="10764" max="10766" width="10.7109375" customWidth="1"/>
    <col min="11009" max="11009" width="8" customWidth="1"/>
    <col min="11010" max="11010" width="35" customWidth="1"/>
    <col min="11011" max="11011" width="2.5703125" customWidth="1"/>
    <col min="11012" max="11012" width="8" customWidth="1"/>
    <col min="11013" max="11017" width="10.7109375" customWidth="1"/>
    <col min="11018" max="11018" width="8" customWidth="1"/>
    <col min="11019" max="11019" width="2.5703125" customWidth="1"/>
    <col min="11020" max="11022" width="10.7109375" customWidth="1"/>
    <col min="11265" max="11265" width="8" customWidth="1"/>
    <col min="11266" max="11266" width="35" customWidth="1"/>
    <col min="11267" max="11267" width="2.5703125" customWidth="1"/>
    <col min="11268" max="11268" width="8" customWidth="1"/>
    <col min="11269" max="11273" width="10.7109375" customWidth="1"/>
    <col min="11274" max="11274" width="8" customWidth="1"/>
    <col min="11275" max="11275" width="2.5703125" customWidth="1"/>
    <col min="11276" max="11278" width="10.7109375" customWidth="1"/>
    <col min="11521" max="11521" width="8" customWidth="1"/>
    <col min="11522" max="11522" width="35" customWidth="1"/>
    <col min="11523" max="11523" width="2.5703125" customWidth="1"/>
    <col min="11524" max="11524" width="8" customWidth="1"/>
    <col min="11525" max="11529" width="10.7109375" customWidth="1"/>
    <col min="11530" max="11530" width="8" customWidth="1"/>
    <col min="11531" max="11531" width="2.5703125" customWidth="1"/>
    <col min="11532" max="11534" width="10.7109375" customWidth="1"/>
    <col min="11777" max="11777" width="8" customWidth="1"/>
    <col min="11778" max="11778" width="35" customWidth="1"/>
    <col min="11779" max="11779" width="2.5703125" customWidth="1"/>
    <col min="11780" max="11780" width="8" customWidth="1"/>
    <col min="11781" max="11785" width="10.7109375" customWidth="1"/>
    <col min="11786" max="11786" width="8" customWidth="1"/>
    <col min="11787" max="11787" width="2.5703125" customWidth="1"/>
    <col min="11788" max="11790" width="10.7109375" customWidth="1"/>
    <col min="12033" max="12033" width="8" customWidth="1"/>
    <col min="12034" max="12034" width="35" customWidth="1"/>
    <col min="12035" max="12035" width="2.5703125" customWidth="1"/>
    <col min="12036" max="12036" width="8" customWidth="1"/>
    <col min="12037" max="12041" width="10.7109375" customWidth="1"/>
    <col min="12042" max="12042" width="8" customWidth="1"/>
    <col min="12043" max="12043" width="2.5703125" customWidth="1"/>
    <col min="12044" max="12046" width="10.7109375" customWidth="1"/>
    <col min="12289" max="12289" width="8" customWidth="1"/>
    <col min="12290" max="12290" width="35" customWidth="1"/>
    <col min="12291" max="12291" width="2.5703125" customWidth="1"/>
    <col min="12292" max="12292" width="8" customWidth="1"/>
    <col min="12293" max="12297" width="10.7109375" customWidth="1"/>
    <col min="12298" max="12298" width="8" customWidth="1"/>
    <col min="12299" max="12299" width="2.5703125" customWidth="1"/>
    <col min="12300" max="12302" width="10.7109375" customWidth="1"/>
    <col min="12545" max="12545" width="8" customWidth="1"/>
    <col min="12546" max="12546" width="35" customWidth="1"/>
    <col min="12547" max="12547" width="2.5703125" customWidth="1"/>
    <col min="12548" max="12548" width="8" customWidth="1"/>
    <col min="12549" max="12553" width="10.7109375" customWidth="1"/>
    <col min="12554" max="12554" width="8" customWidth="1"/>
    <col min="12555" max="12555" width="2.5703125" customWidth="1"/>
    <col min="12556" max="12558" width="10.7109375" customWidth="1"/>
    <col min="12801" max="12801" width="8" customWidth="1"/>
    <col min="12802" max="12802" width="35" customWidth="1"/>
    <col min="12803" max="12803" width="2.5703125" customWidth="1"/>
    <col min="12804" max="12804" width="8" customWidth="1"/>
    <col min="12805" max="12809" width="10.7109375" customWidth="1"/>
    <col min="12810" max="12810" width="8" customWidth="1"/>
    <col min="12811" max="12811" width="2.5703125" customWidth="1"/>
    <col min="12812" max="12814" width="10.7109375" customWidth="1"/>
    <col min="13057" max="13057" width="8" customWidth="1"/>
    <col min="13058" max="13058" width="35" customWidth="1"/>
    <col min="13059" max="13059" width="2.5703125" customWidth="1"/>
    <col min="13060" max="13060" width="8" customWidth="1"/>
    <col min="13061" max="13065" width="10.7109375" customWidth="1"/>
    <col min="13066" max="13066" width="8" customWidth="1"/>
    <col min="13067" max="13067" width="2.5703125" customWidth="1"/>
    <col min="13068" max="13070" width="10.7109375" customWidth="1"/>
    <col min="13313" max="13313" width="8" customWidth="1"/>
    <col min="13314" max="13314" width="35" customWidth="1"/>
    <col min="13315" max="13315" width="2.5703125" customWidth="1"/>
    <col min="13316" max="13316" width="8" customWidth="1"/>
    <col min="13317" max="13321" width="10.7109375" customWidth="1"/>
    <col min="13322" max="13322" width="8" customWidth="1"/>
    <col min="13323" max="13323" width="2.5703125" customWidth="1"/>
    <col min="13324" max="13326" width="10.7109375" customWidth="1"/>
    <col min="13569" max="13569" width="8" customWidth="1"/>
    <col min="13570" max="13570" width="35" customWidth="1"/>
    <col min="13571" max="13571" width="2.5703125" customWidth="1"/>
    <col min="13572" max="13572" width="8" customWidth="1"/>
    <col min="13573" max="13577" width="10.7109375" customWidth="1"/>
    <col min="13578" max="13578" width="8" customWidth="1"/>
    <col min="13579" max="13579" width="2.5703125" customWidth="1"/>
    <col min="13580" max="13582" width="10.7109375" customWidth="1"/>
    <col min="13825" max="13825" width="8" customWidth="1"/>
    <col min="13826" max="13826" width="35" customWidth="1"/>
    <col min="13827" max="13827" width="2.5703125" customWidth="1"/>
    <col min="13828" max="13828" width="8" customWidth="1"/>
    <col min="13829" max="13833" width="10.7109375" customWidth="1"/>
    <col min="13834" max="13834" width="8" customWidth="1"/>
    <col min="13835" max="13835" width="2.5703125" customWidth="1"/>
    <col min="13836" max="13838" width="10.7109375" customWidth="1"/>
    <col min="14081" max="14081" width="8" customWidth="1"/>
    <col min="14082" max="14082" width="35" customWidth="1"/>
    <col min="14083" max="14083" width="2.5703125" customWidth="1"/>
    <col min="14084" max="14084" width="8" customWidth="1"/>
    <col min="14085" max="14089" width="10.7109375" customWidth="1"/>
    <col min="14090" max="14090" width="8" customWidth="1"/>
    <col min="14091" max="14091" width="2.5703125" customWidth="1"/>
    <col min="14092" max="14094" width="10.7109375" customWidth="1"/>
    <col min="14337" max="14337" width="8" customWidth="1"/>
    <col min="14338" max="14338" width="35" customWidth="1"/>
    <col min="14339" max="14339" width="2.5703125" customWidth="1"/>
    <col min="14340" max="14340" width="8" customWidth="1"/>
    <col min="14341" max="14345" width="10.7109375" customWidth="1"/>
    <col min="14346" max="14346" width="8" customWidth="1"/>
    <col min="14347" max="14347" width="2.5703125" customWidth="1"/>
    <col min="14348" max="14350" width="10.7109375" customWidth="1"/>
    <col min="14593" max="14593" width="8" customWidth="1"/>
    <col min="14594" max="14594" width="35" customWidth="1"/>
    <col min="14595" max="14595" width="2.5703125" customWidth="1"/>
    <col min="14596" max="14596" width="8" customWidth="1"/>
    <col min="14597" max="14601" width="10.7109375" customWidth="1"/>
    <col min="14602" max="14602" width="8" customWidth="1"/>
    <col min="14603" max="14603" width="2.5703125" customWidth="1"/>
    <col min="14604" max="14606" width="10.7109375" customWidth="1"/>
    <col min="14849" max="14849" width="8" customWidth="1"/>
    <col min="14850" max="14850" width="35" customWidth="1"/>
    <col min="14851" max="14851" width="2.5703125" customWidth="1"/>
    <col min="14852" max="14852" width="8" customWidth="1"/>
    <col min="14853" max="14857" width="10.7109375" customWidth="1"/>
    <col min="14858" max="14858" width="8" customWidth="1"/>
    <col min="14859" max="14859" width="2.5703125" customWidth="1"/>
    <col min="14860" max="14862" width="10.7109375" customWidth="1"/>
    <col min="15105" max="15105" width="8" customWidth="1"/>
    <col min="15106" max="15106" width="35" customWidth="1"/>
    <col min="15107" max="15107" width="2.5703125" customWidth="1"/>
    <col min="15108" max="15108" width="8" customWidth="1"/>
    <col min="15109" max="15113" width="10.7109375" customWidth="1"/>
    <col min="15114" max="15114" width="8" customWidth="1"/>
    <col min="15115" max="15115" width="2.5703125" customWidth="1"/>
    <col min="15116" max="15118" width="10.7109375" customWidth="1"/>
    <col min="15361" max="15361" width="8" customWidth="1"/>
    <col min="15362" max="15362" width="35" customWidth="1"/>
    <col min="15363" max="15363" width="2.5703125" customWidth="1"/>
    <col min="15364" max="15364" width="8" customWidth="1"/>
    <col min="15365" max="15369" width="10.7109375" customWidth="1"/>
    <col min="15370" max="15370" width="8" customWidth="1"/>
    <col min="15371" max="15371" width="2.5703125" customWidth="1"/>
    <col min="15372" max="15374" width="10.7109375" customWidth="1"/>
    <col min="15617" max="15617" width="8" customWidth="1"/>
    <col min="15618" max="15618" width="35" customWidth="1"/>
    <col min="15619" max="15619" width="2.5703125" customWidth="1"/>
    <col min="15620" max="15620" width="8" customWidth="1"/>
    <col min="15621" max="15625" width="10.7109375" customWidth="1"/>
    <col min="15626" max="15626" width="8" customWidth="1"/>
    <col min="15627" max="15627" width="2.5703125" customWidth="1"/>
    <col min="15628" max="15630" width="10.7109375" customWidth="1"/>
    <col min="15873" max="15873" width="8" customWidth="1"/>
    <col min="15874" max="15874" width="35" customWidth="1"/>
    <col min="15875" max="15875" width="2.5703125" customWidth="1"/>
    <col min="15876" max="15876" width="8" customWidth="1"/>
    <col min="15877" max="15881" width="10.7109375" customWidth="1"/>
    <col min="15882" max="15882" width="8" customWidth="1"/>
    <col min="15883" max="15883" width="2.5703125" customWidth="1"/>
    <col min="15884" max="15886" width="10.7109375" customWidth="1"/>
    <col min="16129" max="16129" width="8" customWidth="1"/>
    <col min="16130" max="16130" width="35" customWidth="1"/>
    <col min="16131" max="16131" width="2.5703125" customWidth="1"/>
    <col min="16132" max="16132" width="8" customWidth="1"/>
    <col min="16133" max="16137" width="10.7109375" customWidth="1"/>
    <col min="16138" max="16138" width="8" customWidth="1"/>
    <col min="16139" max="16139" width="2.5703125" customWidth="1"/>
    <col min="16140" max="16142" width="10.7109375" customWidth="1"/>
  </cols>
  <sheetData>
    <row r="1" spans="1:14" ht="49.5" customHeight="1" x14ac:dyDescent="0.25">
      <c r="A1" s="551" t="s">
        <v>501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</row>
    <row r="2" spans="1:14" ht="15.75" customHeight="1" x14ac:dyDescent="0.25"/>
    <row r="3" spans="1:14" ht="27" customHeight="1" x14ac:dyDescent="0.25">
      <c r="D3" s="552" t="s">
        <v>433</v>
      </c>
      <c r="E3" s="552"/>
      <c r="F3" s="552"/>
      <c r="G3" s="552"/>
      <c r="H3" s="552"/>
      <c r="I3" s="552"/>
      <c r="J3" s="552"/>
    </row>
    <row r="4" spans="1:14" ht="14.25" customHeight="1" x14ac:dyDescent="0.25"/>
    <row r="5" spans="1:14" ht="29.25" customHeight="1" x14ac:dyDescent="0.25">
      <c r="A5" s="553" t="s">
        <v>184</v>
      </c>
      <c r="B5" s="553" t="s">
        <v>185</v>
      </c>
      <c r="C5" s="575" t="s">
        <v>502</v>
      </c>
      <c r="D5" s="575"/>
      <c r="E5" s="575"/>
      <c r="F5" s="575"/>
      <c r="G5" s="575"/>
      <c r="H5" s="576" t="s">
        <v>503</v>
      </c>
      <c r="I5" s="576"/>
      <c r="J5" s="576"/>
      <c r="K5" s="576"/>
      <c r="L5" s="576"/>
      <c r="M5" s="553" t="s">
        <v>108</v>
      </c>
      <c r="N5" s="553"/>
    </row>
    <row r="6" spans="1:14" ht="79.900000000000006" customHeight="1" x14ac:dyDescent="0.25">
      <c r="A6" s="553"/>
      <c r="B6" s="553"/>
      <c r="C6" s="577" t="s">
        <v>190</v>
      </c>
      <c r="D6" s="577"/>
      <c r="E6" s="508" t="s">
        <v>191</v>
      </c>
      <c r="F6" s="508" t="s">
        <v>192</v>
      </c>
      <c r="G6" s="508" t="s">
        <v>193</v>
      </c>
      <c r="H6" s="509" t="s">
        <v>190</v>
      </c>
      <c r="I6" s="509" t="s">
        <v>191</v>
      </c>
      <c r="J6" s="578" t="s">
        <v>192</v>
      </c>
      <c r="K6" s="578"/>
      <c r="L6" s="509" t="s">
        <v>193</v>
      </c>
      <c r="M6" s="486" t="s">
        <v>194</v>
      </c>
      <c r="N6" s="486" t="s">
        <v>195</v>
      </c>
    </row>
    <row r="7" spans="1:14" ht="16.5" customHeight="1" x14ac:dyDescent="0.25">
      <c r="A7" s="562"/>
      <c r="B7" s="562"/>
      <c r="C7" s="573" t="s">
        <v>504</v>
      </c>
      <c r="D7" s="573"/>
      <c r="E7" s="573"/>
      <c r="F7" s="573"/>
      <c r="G7" s="573"/>
      <c r="H7" s="573"/>
      <c r="I7" s="573"/>
      <c r="J7" s="573"/>
      <c r="K7" s="573"/>
      <c r="L7" s="573"/>
      <c r="M7" s="573"/>
      <c r="N7" s="573"/>
    </row>
    <row r="8" spans="1:14" ht="25.5" x14ac:dyDescent="0.25">
      <c r="A8" s="488">
        <v>1</v>
      </c>
      <c r="B8" s="489" t="s">
        <v>505</v>
      </c>
      <c r="C8" s="579">
        <v>13</v>
      </c>
      <c r="D8" s="579"/>
      <c r="E8" s="506" t="s">
        <v>159</v>
      </c>
      <c r="F8" s="506">
        <v>18</v>
      </c>
      <c r="G8" s="506" t="s">
        <v>159</v>
      </c>
      <c r="H8" s="510">
        <v>5</v>
      </c>
      <c r="I8" s="507" t="s">
        <v>159</v>
      </c>
      <c r="J8" s="580">
        <v>5</v>
      </c>
      <c r="K8" s="580"/>
      <c r="L8" s="507" t="s">
        <v>159</v>
      </c>
      <c r="M8" s="500">
        <v>17</v>
      </c>
      <c r="N8" s="479">
        <v>23</v>
      </c>
    </row>
    <row r="9" spans="1:14" ht="38.25" x14ac:dyDescent="0.25">
      <c r="A9" s="488">
        <v>2</v>
      </c>
      <c r="B9" s="489" t="s">
        <v>506</v>
      </c>
      <c r="C9" s="579">
        <v>13</v>
      </c>
      <c r="D9" s="579"/>
      <c r="E9" s="506" t="s">
        <v>159</v>
      </c>
      <c r="F9" s="506">
        <v>21</v>
      </c>
      <c r="G9" s="506" t="s">
        <v>159</v>
      </c>
      <c r="H9" s="510">
        <v>5</v>
      </c>
      <c r="I9" s="507" t="s">
        <v>159</v>
      </c>
      <c r="J9" s="580">
        <v>8</v>
      </c>
      <c r="K9" s="580"/>
      <c r="L9" s="507" t="s">
        <v>159</v>
      </c>
      <c r="M9" s="500">
        <v>17</v>
      </c>
      <c r="N9" s="479">
        <v>29</v>
      </c>
    </row>
    <row r="10" spans="1:14" ht="51" x14ac:dyDescent="0.25">
      <c r="A10" s="488">
        <v>3</v>
      </c>
      <c r="B10" s="489" t="s">
        <v>507</v>
      </c>
      <c r="C10" s="579">
        <v>4</v>
      </c>
      <c r="D10" s="579"/>
      <c r="E10" s="506" t="s">
        <v>159</v>
      </c>
      <c r="F10" s="506">
        <v>4</v>
      </c>
      <c r="G10" s="506" t="s">
        <v>159</v>
      </c>
      <c r="H10" s="507" t="s">
        <v>319</v>
      </c>
      <c r="I10" s="507" t="s">
        <v>159</v>
      </c>
      <c r="J10" s="580">
        <v>3</v>
      </c>
      <c r="K10" s="580"/>
      <c r="L10" s="507" t="s">
        <v>159</v>
      </c>
      <c r="M10" s="500">
        <v>7</v>
      </c>
      <c r="N10" s="479">
        <v>7</v>
      </c>
    </row>
    <row r="11" spans="1:14" ht="409.5" hidden="1" customHeight="1" x14ac:dyDescent="0.25"/>
    <row r="12" spans="1:14" ht="11.25" customHeight="1" x14ac:dyDescent="0.25"/>
  </sheetData>
  <mergeCells count="17">
    <mergeCell ref="C10:D10"/>
    <mergeCell ref="J10:K10"/>
    <mergeCell ref="A7:B7"/>
    <mergeCell ref="C7:N7"/>
    <mergeCell ref="C8:D8"/>
    <mergeCell ref="J8:K8"/>
    <mergeCell ref="C9:D9"/>
    <mergeCell ref="J9:K9"/>
    <mergeCell ref="A1:N1"/>
    <mergeCell ref="D3:J3"/>
    <mergeCell ref="A5:A6"/>
    <mergeCell ref="B5:B6"/>
    <mergeCell ref="C5:G5"/>
    <mergeCell ref="H5:L5"/>
    <mergeCell ref="M5:N5"/>
    <mergeCell ref="C6:D6"/>
    <mergeCell ref="J6:K6"/>
  </mergeCells>
  <hyperlinks>
    <hyperlink ref="C8" r:id="rId1" display="javascript:void(window.open('OtchetListGrid.aspx?NumCode=2340101&amp;PassParam=11092101000000','_blank','width=600,%20height=800,%20resizable=no,%20scrollbars=yes'))" xr:uid="{00000000-0004-0000-0A00-000000000000}"/>
    <hyperlink ref="E8" r:id="rId2" xr:uid="{00000000-0004-0000-0A00-000001000000}"/>
    <hyperlink ref="H8" r:id="rId3" display="javascript:void(window.open('OtchetListGrid.aspx?NumCode=2340501&amp;PassParam=11092101000000','_blank','width=600,%20height=800,%20resizable=no,%20scrollbars=yes'))" xr:uid="{00000000-0004-0000-0A00-000002000000}"/>
    <hyperlink ref="I8" r:id="rId4" xr:uid="{00000000-0004-0000-0A00-000003000000}"/>
    <hyperlink ref="M8" r:id="rId5" display="javascript:void(window.open('OtchetListGrid.aspx?NumCode=2340901&amp;PassParam=11092101000000','_blank','width=600,%20height=800,%20resizable=no,%20scrollbars=yes'))" xr:uid="{00000000-0004-0000-0A00-000004000000}"/>
    <hyperlink ref="C9" r:id="rId6" display="javascript:void(window.open('OtchetListGrid.aspx?NumCode=2340101&amp;PassParam=11092102000000','_blank','width=600,%20height=800,%20resizable=no,%20scrollbars=yes'))" xr:uid="{00000000-0004-0000-0A00-000005000000}"/>
    <hyperlink ref="E9" r:id="rId7" xr:uid="{00000000-0004-0000-0A00-000006000000}"/>
    <hyperlink ref="H9" r:id="rId8" display="javascript:void(window.open('OtchetListGrid.aspx?NumCode=2340501&amp;PassParam=11092102000000','_blank','width=600,%20height=800,%20resizable=no,%20scrollbars=yes'))" xr:uid="{00000000-0004-0000-0A00-000007000000}"/>
    <hyperlink ref="I9" r:id="rId9" xr:uid="{00000000-0004-0000-0A00-000008000000}"/>
    <hyperlink ref="M9" r:id="rId10" display="javascript:void(window.open('OtchetListGrid.aspx?NumCode=2340901&amp;PassParam=11092102000000','_blank','width=600,%20height=800,%20resizable=no,%20scrollbars=yes'))" xr:uid="{00000000-0004-0000-0A00-000009000000}"/>
    <hyperlink ref="C10" r:id="rId11" display="javascript:void(window.open('OtchetListGrid.aspx?NumCode=2340101&amp;PassParam=11092104000000','_blank','width=600,%20height=800,%20resizable=no,%20scrollbars=yes'))" xr:uid="{00000000-0004-0000-0A00-00000A000000}"/>
    <hyperlink ref="E10" r:id="rId12" xr:uid="{00000000-0004-0000-0A00-00000B000000}"/>
    <hyperlink ref="H10" r:id="rId13" xr:uid="{00000000-0004-0000-0A00-00000C000000}"/>
    <hyperlink ref="I10" r:id="rId14" xr:uid="{00000000-0004-0000-0A00-00000D000000}"/>
    <hyperlink ref="M10" r:id="rId15" display="javascript:void(window.open('OtchetListGrid.aspx?NumCode=2340901&amp;PassParam=11092104000000','_blank','width=600,%20height=800,%20resizable=no,%20scrollbars=yes'))" xr:uid="{00000000-0004-0000-0A00-00000E000000}"/>
  </hyperlinks>
  <pageMargins left="0.7" right="0.7" top="0.75" bottom="0.75" header="0.511811023622047" footer="0.511811023622047"/>
  <pageSetup paperSize="9" orientation="portrait" horizontalDpi="300" verticalDpi="300" r:id="rId1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6"/>
  <sheetViews>
    <sheetView view="pageBreakPreview" zoomScale="180" zoomScaleNormal="100" zoomScalePageLayoutView="180" workbookViewId="0">
      <selection activeCell="D6" sqref="D6"/>
    </sheetView>
  </sheetViews>
  <sheetFormatPr defaultColWidth="8.7109375" defaultRowHeight="15" x14ac:dyDescent="0.25"/>
  <cols>
    <col min="9" max="9" width="8.85546875" customWidth="1"/>
  </cols>
  <sheetData>
    <row r="1" spans="1:11" x14ac:dyDescent="0.25">
      <c r="A1" s="511">
        <v>93645</v>
      </c>
      <c r="B1" s="511">
        <v>48181</v>
      </c>
    </row>
    <row r="2" spans="1:11" x14ac:dyDescent="0.25">
      <c r="A2" s="512">
        <v>35058</v>
      </c>
      <c r="B2" s="512">
        <v>18058</v>
      </c>
    </row>
    <row r="3" spans="1:11" x14ac:dyDescent="0.25">
      <c r="A3" s="512">
        <v>5441</v>
      </c>
      <c r="B3" s="512">
        <v>2651</v>
      </c>
    </row>
    <row r="4" spans="1:11" x14ac:dyDescent="0.25">
      <c r="A4" s="512">
        <v>0</v>
      </c>
      <c r="B4" s="512">
        <v>0</v>
      </c>
    </row>
    <row r="5" spans="1:11" x14ac:dyDescent="0.25">
      <c r="A5" s="512">
        <v>0</v>
      </c>
      <c r="B5" s="512">
        <v>0</v>
      </c>
    </row>
    <row r="6" spans="1:11" x14ac:dyDescent="0.25">
      <c r="A6" s="512">
        <v>382</v>
      </c>
      <c r="B6" s="512">
        <v>222</v>
      </c>
      <c r="H6" s="513"/>
    </row>
    <row r="7" spans="1:11" x14ac:dyDescent="0.25">
      <c r="A7" s="512">
        <v>126</v>
      </c>
      <c r="B7" s="512">
        <v>67</v>
      </c>
    </row>
    <row r="8" spans="1:11" x14ac:dyDescent="0.25">
      <c r="A8" s="512">
        <v>72</v>
      </c>
      <c r="B8" s="512">
        <v>32</v>
      </c>
    </row>
    <row r="9" spans="1:11" x14ac:dyDescent="0.25">
      <c r="A9">
        <f>A1+A2+A3+A4+A5+A6+A7+A8</f>
        <v>134724</v>
      </c>
      <c r="B9">
        <f>B1+B2+B3+B4+B5+B6+B7+B8</f>
        <v>69211</v>
      </c>
    </row>
    <row r="10" spans="1:11" x14ac:dyDescent="0.25">
      <c r="I10" s="514">
        <v>33393</v>
      </c>
      <c r="K10">
        <v>16735</v>
      </c>
    </row>
    <row r="11" spans="1:11" x14ac:dyDescent="0.25">
      <c r="I11">
        <v>24281</v>
      </c>
      <c r="K11">
        <v>14715</v>
      </c>
    </row>
    <row r="12" spans="1:11" x14ac:dyDescent="0.25">
      <c r="I12">
        <v>24579</v>
      </c>
      <c r="K12">
        <v>13649</v>
      </c>
    </row>
    <row r="13" spans="1:11" x14ac:dyDescent="0.25">
      <c r="I13">
        <v>27643</v>
      </c>
      <c r="K13">
        <v>13337</v>
      </c>
    </row>
    <row r="14" spans="1:11" x14ac:dyDescent="0.25">
      <c r="I14">
        <v>134900</v>
      </c>
      <c r="K14">
        <v>68389</v>
      </c>
    </row>
    <row r="15" spans="1:11" x14ac:dyDescent="0.25">
      <c r="I15">
        <v>141654</v>
      </c>
      <c r="K15">
        <v>69876</v>
      </c>
    </row>
    <row r="16" spans="1:11" x14ac:dyDescent="0.25">
      <c r="I16" s="515">
        <f>I10+I11+I12+I13+I14+I15</f>
        <v>386450</v>
      </c>
      <c r="K16">
        <f>K10+K11+K12+K13+K14+K15</f>
        <v>196701</v>
      </c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WVU53"/>
  <sheetViews>
    <sheetView view="pageBreakPreview" zoomScale="180" zoomScaleNormal="100" zoomScalePageLayoutView="180" workbookViewId="0">
      <selection activeCell="D9" sqref="D9"/>
    </sheetView>
  </sheetViews>
  <sheetFormatPr defaultColWidth="11.5703125" defaultRowHeight="15" x14ac:dyDescent="0.25"/>
  <cols>
    <col min="1" max="1" width="5.140625" style="79" customWidth="1"/>
    <col min="2" max="2" width="39" style="79" customWidth="1"/>
    <col min="3" max="3" width="12.5703125" style="16" customWidth="1"/>
    <col min="4" max="4" width="12.7109375" style="16" customWidth="1"/>
    <col min="5" max="5" width="13.42578125" style="16" customWidth="1"/>
    <col min="6" max="6" width="15.85546875" style="79" customWidth="1"/>
    <col min="7" max="7" width="14.140625" style="79" customWidth="1"/>
    <col min="8" max="8" width="10.140625" style="79" customWidth="1"/>
    <col min="9" max="12" width="8.85546875" style="79" hidden="1" customWidth="1"/>
    <col min="13" max="13" width="10.42578125" style="79" hidden="1" customWidth="1"/>
    <col min="14" max="257" width="8.85546875" style="79" customWidth="1"/>
    <col min="265" max="269" width="11.5703125" hidden="1"/>
    <col min="521" max="525" width="11.5703125" hidden="1"/>
    <col min="777" max="781" width="11.5703125" hidden="1"/>
    <col min="1033" max="1037" width="11.5703125" hidden="1"/>
    <col min="1289" max="1293" width="11.5703125" hidden="1"/>
    <col min="1545" max="1549" width="11.5703125" hidden="1"/>
    <col min="1801" max="1805" width="11.5703125" hidden="1"/>
    <col min="2057" max="2061" width="11.5703125" hidden="1"/>
    <col min="2313" max="2317" width="11.5703125" hidden="1"/>
    <col min="2569" max="2573" width="11.5703125" hidden="1"/>
    <col min="2825" max="2829" width="11.5703125" hidden="1"/>
    <col min="3081" max="3085" width="11.5703125" hidden="1"/>
    <col min="3337" max="3341" width="11.5703125" hidden="1"/>
    <col min="3593" max="3597" width="11.5703125" hidden="1"/>
    <col min="3849" max="3853" width="11.5703125" hidden="1"/>
    <col min="4105" max="4109" width="11.5703125" hidden="1"/>
    <col min="4361" max="4365" width="11.5703125" hidden="1"/>
    <col min="4617" max="4621" width="11.5703125" hidden="1"/>
    <col min="4873" max="4877" width="11.5703125" hidden="1"/>
    <col min="5129" max="5133" width="11.5703125" hidden="1"/>
    <col min="5385" max="5389" width="11.5703125" hidden="1"/>
    <col min="5641" max="5645" width="11.5703125" hidden="1"/>
    <col min="5897" max="5901" width="11.5703125" hidden="1"/>
    <col min="6153" max="6157" width="11.5703125" hidden="1"/>
    <col min="6409" max="6413" width="11.5703125" hidden="1"/>
    <col min="6665" max="6669" width="11.5703125" hidden="1"/>
    <col min="6921" max="6925" width="11.5703125" hidden="1"/>
    <col min="7177" max="7181" width="11.5703125" hidden="1"/>
    <col min="7433" max="7437" width="11.5703125" hidden="1"/>
    <col min="7689" max="7693" width="11.5703125" hidden="1"/>
    <col min="7945" max="7949" width="11.5703125" hidden="1"/>
    <col min="8201" max="8205" width="11.5703125" hidden="1"/>
    <col min="8457" max="8461" width="11.5703125" hidden="1"/>
    <col min="8713" max="8717" width="11.5703125" hidden="1"/>
    <col min="8969" max="8973" width="11.5703125" hidden="1"/>
    <col min="9225" max="9229" width="11.5703125" hidden="1"/>
    <col min="9481" max="9485" width="11.5703125" hidden="1"/>
    <col min="9737" max="9741" width="11.5703125" hidden="1"/>
    <col min="9993" max="9997" width="11.5703125" hidden="1"/>
    <col min="10249" max="10253" width="11.5703125" hidden="1"/>
    <col min="10505" max="10509" width="11.5703125" hidden="1"/>
    <col min="10761" max="10765" width="11.5703125" hidden="1"/>
    <col min="11017" max="11021" width="11.5703125" hidden="1"/>
    <col min="11273" max="11277" width="11.5703125" hidden="1"/>
    <col min="11529" max="11533" width="11.5703125" hidden="1"/>
    <col min="11785" max="11789" width="11.5703125" hidden="1"/>
    <col min="12041" max="12045" width="11.5703125" hidden="1"/>
    <col min="12297" max="12301" width="11.5703125" hidden="1"/>
    <col min="12553" max="12557" width="11.5703125" hidden="1"/>
    <col min="12809" max="12813" width="11.5703125" hidden="1"/>
    <col min="13065" max="13069" width="11.5703125" hidden="1"/>
    <col min="13321" max="13325" width="11.5703125" hidden="1"/>
    <col min="13577" max="13581" width="11.5703125" hidden="1"/>
    <col min="13833" max="13837" width="11.5703125" hidden="1"/>
    <col min="14089" max="14093" width="11.5703125" hidden="1"/>
    <col min="14345" max="14349" width="11.5703125" hidden="1"/>
    <col min="14601" max="14605" width="11.5703125" hidden="1"/>
    <col min="14857" max="14861" width="11.5703125" hidden="1"/>
    <col min="15113" max="15117" width="11.5703125" hidden="1"/>
    <col min="15369" max="15373" width="11.5703125" hidden="1"/>
    <col min="15625" max="15629" width="11.5703125" hidden="1"/>
    <col min="15881" max="15885" width="11.5703125" hidden="1"/>
    <col min="16137" max="16141" width="11.5703125" hidden="1"/>
  </cols>
  <sheetData>
    <row r="1" spans="1:13" ht="28.9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80"/>
      <c r="J1" s="80"/>
    </row>
    <row r="2" spans="1:13" ht="16.149999999999999" customHeight="1" x14ac:dyDescent="0.25">
      <c r="A2" s="81"/>
      <c r="B2" s="8" t="s">
        <v>1</v>
      </c>
      <c r="C2" s="8"/>
      <c r="D2" s="8"/>
      <c r="E2" s="8"/>
      <c r="F2" s="8"/>
      <c r="G2" s="8"/>
      <c r="H2" s="81"/>
      <c r="I2" s="82"/>
      <c r="J2" s="82"/>
    </row>
    <row r="3" spans="1:13" x14ac:dyDescent="0.25">
      <c r="A3" s="81"/>
      <c r="B3" s="7" t="s">
        <v>2</v>
      </c>
      <c r="C3" s="7"/>
      <c r="D3" s="7"/>
      <c r="E3" s="7"/>
      <c r="F3" s="7"/>
      <c r="G3" s="7"/>
      <c r="H3" s="83"/>
      <c r="I3" s="82"/>
      <c r="J3" s="82"/>
    </row>
    <row r="4" spans="1:13" ht="15.75" customHeight="1" x14ac:dyDescent="0.25">
      <c r="A4" s="6" t="s">
        <v>3</v>
      </c>
      <c r="B4" s="6"/>
      <c r="C4" s="6"/>
      <c r="D4" s="6"/>
      <c r="E4" s="6"/>
      <c r="F4" s="6"/>
      <c r="G4" s="6"/>
      <c r="H4" s="6"/>
    </row>
    <row r="5" spans="1:13" ht="13.15" customHeight="1" x14ac:dyDescent="0.25">
      <c r="A5" s="5" t="s">
        <v>4</v>
      </c>
      <c r="B5" s="5"/>
      <c r="C5" s="5"/>
      <c r="D5" s="5"/>
      <c r="E5" s="5"/>
      <c r="F5" s="5"/>
      <c r="G5" s="5"/>
      <c r="H5" s="5"/>
      <c r="I5" s="82"/>
      <c r="J5" s="82"/>
    </row>
    <row r="6" spans="1:13" ht="13.15" customHeight="1" x14ac:dyDescent="0.25">
      <c r="A6" s="5" t="s">
        <v>78</v>
      </c>
      <c r="B6" s="5"/>
      <c r="C6" s="5"/>
      <c r="D6" s="5"/>
      <c r="E6" s="5"/>
      <c r="F6" s="5"/>
      <c r="G6" s="5"/>
      <c r="H6" s="5"/>
      <c r="I6" s="82"/>
      <c r="J6" s="82"/>
    </row>
    <row r="7" spans="1:13" ht="33.75" customHeight="1" x14ac:dyDescent="0.25">
      <c r="A7" s="84" t="s">
        <v>6</v>
      </c>
      <c r="B7" s="84" t="s">
        <v>7</v>
      </c>
      <c r="C7" s="85" t="s">
        <v>8</v>
      </c>
      <c r="D7" s="85" t="s">
        <v>79</v>
      </c>
      <c r="E7" s="85" t="s">
        <v>10</v>
      </c>
      <c r="F7" s="86" t="s">
        <v>80</v>
      </c>
      <c r="G7" s="87" t="s">
        <v>81</v>
      </c>
      <c r="H7" s="88" t="s">
        <v>10</v>
      </c>
      <c r="I7" s="89" t="s">
        <v>82</v>
      </c>
      <c r="J7" s="89" t="s">
        <v>83</v>
      </c>
      <c r="K7" s="90" t="s">
        <v>10</v>
      </c>
    </row>
    <row r="8" spans="1:13" ht="12.75" customHeight="1" x14ac:dyDescent="0.25">
      <c r="A8" s="28">
        <v>1</v>
      </c>
      <c r="B8" s="91" t="s">
        <v>15</v>
      </c>
      <c r="C8" s="30">
        <v>9</v>
      </c>
      <c r="D8" s="30">
        <v>9</v>
      </c>
      <c r="E8" s="31">
        <v>1</v>
      </c>
      <c r="F8" s="92">
        <v>11362</v>
      </c>
      <c r="G8" s="92">
        <v>5073</v>
      </c>
      <c r="H8" s="48">
        <v>0.45</v>
      </c>
      <c r="I8" s="93">
        <f>'[1]ПОЛУСТАЦ(СОП)'!F8+'[1]ПОЛУСТАЦ (ЧУ (пожилые) '!F8+'ПОЛУСТАЦ (ДИ)'!F8</f>
        <v>11362</v>
      </c>
      <c r="J8" s="93">
        <f>'[1]ПОЛУСТАЦ(СОП)'!G8+'[1]ПОЛУСТАЦ (ЧУ (пожилые) '!G8+'ПОЛУСТАЦ (ДИ)'!G8</f>
        <v>5073</v>
      </c>
      <c r="K8" s="94">
        <f t="shared" ref="K8:K15" si="0">J8/I8</f>
        <v>0.44648829431438125</v>
      </c>
      <c r="L8" s="95"/>
      <c r="M8" s="96"/>
    </row>
    <row r="9" spans="1:13" ht="35.85" customHeight="1" x14ac:dyDescent="0.25">
      <c r="A9" s="35" t="s">
        <v>16</v>
      </c>
      <c r="B9" s="72" t="s">
        <v>17</v>
      </c>
      <c r="C9" s="97">
        <v>9</v>
      </c>
      <c r="D9" s="98">
        <v>9</v>
      </c>
      <c r="E9" s="99">
        <v>1</v>
      </c>
      <c r="F9" s="100">
        <v>2223</v>
      </c>
      <c r="G9" s="60">
        <v>996</v>
      </c>
      <c r="H9" s="48">
        <v>0.45</v>
      </c>
      <c r="I9" s="95">
        <f>'[1]ПОЛУСТАЦ(СОП)'!F9+'[1]ПОЛУСТАЦ (ЧУ (пожилые) '!F9+'ПОЛУСТАЦ (ДИ)'!F9</f>
        <v>2223</v>
      </c>
      <c r="J9" s="95">
        <f>'[1]ПОЛУСТАЦ(СОП)'!G9+'[1]ПОЛУСТАЦ (ЧУ (пожилые) '!G9+'ПОЛУСТАЦ (ДИ)'!G9</f>
        <v>996</v>
      </c>
      <c r="K9" s="101">
        <f t="shared" si="0"/>
        <v>0.44804318488529016</v>
      </c>
      <c r="L9" s="95">
        <f>'[1]ПОЛУСТАЦ(СОП)'!C9+'[1]ПОЛУСТАЦ (ЧУ (пожилые) '!C9+'ПОЛУСТАЦ (ДИ)'!C9</f>
        <v>9</v>
      </c>
      <c r="M9" s="96">
        <f>'[1]ПОЛУСТАЦ(СОП)'!D9+'[1]ПОЛУСТАЦ (ЧУ (пожилые) '!D9+'ПОЛУСТАЦ (ДИ)'!D9</f>
        <v>9</v>
      </c>
    </row>
    <row r="10" spans="1:13" ht="29.1" customHeight="1" x14ac:dyDescent="0.25">
      <c r="A10" s="35" t="s">
        <v>18</v>
      </c>
      <c r="B10" s="67" t="s">
        <v>19</v>
      </c>
      <c r="C10" s="46">
        <v>9</v>
      </c>
      <c r="D10" s="98">
        <v>9</v>
      </c>
      <c r="E10" s="99">
        <v>1</v>
      </c>
      <c r="F10" s="100">
        <v>2223</v>
      </c>
      <c r="G10" s="60">
        <v>996</v>
      </c>
      <c r="H10" s="48">
        <v>0.45</v>
      </c>
      <c r="I10" s="95">
        <f>'[1]ПОЛУСТАЦ(СОП)'!F10+'[1]ПОЛУСТАЦ (ЧУ (пожилые) '!F10+'ПОЛУСТАЦ (ДИ)'!F10</f>
        <v>2223</v>
      </c>
      <c r="J10" s="95">
        <f>'[1]ПОЛУСТАЦ(СОП)'!G10+'[1]ПОЛУСТАЦ (ЧУ (пожилые) '!G10+'ПОЛУСТАЦ (ДИ)'!G10</f>
        <v>996</v>
      </c>
      <c r="K10" s="101">
        <f t="shared" si="0"/>
        <v>0.44804318488529016</v>
      </c>
      <c r="L10" s="95">
        <f>'[1]ПОЛУСТАЦ(СОП)'!C10+'[1]ПОЛУСТАЦ (ЧУ (пожилые) '!C10+'ПОЛУСТАЦ (ДИ)'!C10</f>
        <v>9</v>
      </c>
      <c r="M10" s="96">
        <f>'[1]ПОЛУСТАЦ(СОП)'!D10+'[1]ПОЛУСТАЦ (ЧУ (пожилые) '!D10+'ПОЛУСТАЦ (ДИ)'!D10</f>
        <v>9</v>
      </c>
    </row>
    <row r="11" spans="1:13" ht="32.85" customHeight="1" x14ac:dyDescent="0.25">
      <c r="A11" s="35" t="s">
        <v>20</v>
      </c>
      <c r="B11" s="67" t="s">
        <v>21</v>
      </c>
      <c r="C11" s="46">
        <v>9</v>
      </c>
      <c r="D11" s="98">
        <v>9</v>
      </c>
      <c r="E11" s="99">
        <v>1</v>
      </c>
      <c r="F11" s="100">
        <v>2223</v>
      </c>
      <c r="G11" s="60">
        <v>996</v>
      </c>
      <c r="H11" s="48">
        <v>0.45</v>
      </c>
      <c r="I11" s="95">
        <f>'[1]ПОЛУСТАЦ(СОП)'!F11+'[1]ПОЛУСТАЦ (ЧУ (пожилые) '!F11+'ПОЛУСТАЦ (ДИ)'!F11</f>
        <v>2223</v>
      </c>
      <c r="J11" s="95">
        <f>'[1]ПОЛУСТАЦ(СОП)'!G11+'[1]ПОЛУСТАЦ (ЧУ (пожилые) '!G11+'ПОЛУСТАЦ (ДИ)'!G11</f>
        <v>996</v>
      </c>
      <c r="K11" s="101">
        <f t="shared" si="0"/>
        <v>0.44804318488529016</v>
      </c>
      <c r="L11" s="95">
        <f>'[1]ПОЛУСТАЦ(СОП)'!C11+'[1]ПОЛУСТАЦ (ЧУ (пожилые) '!C11+'ПОЛУСТАЦ (ДИ)'!C11</f>
        <v>9</v>
      </c>
      <c r="M11" s="96">
        <f>'[1]ПОЛУСТАЦ(СОП)'!D11+'[1]ПОЛУСТАЦ (ЧУ (пожилые) '!D11+'ПОЛУСТАЦ (ДИ)'!D11</f>
        <v>9</v>
      </c>
    </row>
    <row r="12" spans="1:13" ht="38.1" customHeight="1" x14ac:dyDescent="0.25">
      <c r="A12" s="35" t="s">
        <v>22</v>
      </c>
      <c r="B12" s="67" t="s">
        <v>23</v>
      </c>
      <c r="C12" s="46">
        <v>0</v>
      </c>
      <c r="D12" s="97">
        <v>0</v>
      </c>
      <c r="E12" s="50">
        <v>0</v>
      </c>
      <c r="F12" s="100">
        <v>0</v>
      </c>
      <c r="G12" s="60">
        <v>0</v>
      </c>
      <c r="H12" s="48">
        <v>0</v>
      </c>
      <c r="I12" s="95">
        <f>'[1]ПОЛУСТАЦ(СОП)'!F12+'[1]ПОЛУСТАЦ (ЧУ (пожилые) '!F12+'ПОЛУСТАЦ (ДИ)'!F12</f>
        <v>0</v>
      </c>
      <c r="J12" s="95">
        <f>'[1]ПОЛУСТАЦ(СОП)'!G12+'[1]ПОЛУСТАЦ (ЧУ (пожилые) '!G12+'ПОЛУСТАЦ (ДИ)'!G12</f>
        <v>0</v>
      </c>
      <c r="K12" s="101" t="e">
        <f t="shared" si="0"/>
        <v>#DIV/0!</v>
      </c>
      <c r="L12" s="95">
        <f>'[1]ПОЛУСТАЦ(СОП)'!C12+'[1]ПОЛУСТАЦ (ЧУ (пожилые) '!C12+'ПОЛУСТАЦ (ДИ)'!C12</f>
        <v>0</v>
      </c>
      <c r="M12" s="96">
        <f>'[1]ПОЛУСТАЦ(СОП)'!D12+'[1]ПОЛУСТАЦ (ЧУ (пожилые) '!D12+'ПОЛУСТАЦ (ДИ)'!D12</f>
        <v>0</v>
      </c>
    </row>
    <row r="13" spans="1:13" ht="37.35" customHeight="1" x14ac:dyDescent="0.25">
      <c r="A13" s="35" t="s">
        <v>24</v>
      </c>
      <c r="B13" s="67" t="s">
        <v>25</v>
      </c>
      <c r="C13" s="46">
        <v>9</v>
      </c>
      <c r="D13" s="98">
        <v>9</v>
      </c>
      <c r="E13" s="50">
        <v>1</v>
      </c>
      <c r="F13" s="100">
        <v>2223</v>
      </c>
      <c r="G13" s="60">
        <v>996</v>
      </c>
      <c r="H13" s="48">
        <v>0.45</v>
      </c>
      <c r="I13" s="95">
        <f>'[1]ПОЛУСТАЦ(СОП)'!F13+'[1]ПОЛУСТАЦ (ЧУ (пожилые) '!F13+'ПОЛУСТАЦ (ДИ)'!F13</f>
        <v>2223</v>
      </c>
      <c r="J13" s="95">
        <f>'[1]ПОЛУСТАЦ(СОП)'!G13+'[1]ПОЛУСТАЦ (ЧУ (пожилые) '!G13+'ПОЛУСТАЦ (ДИ)'!G13</f>
        <v>996</v>
      </c>
      <c r="K13" s="101">
        <f t="shared" si="0"/>
        <v>0.44804318488529016</v>
      </c>
      <c r="L13" s="95">
        <f>'[1]ПОЛУСТАЦ(СОП)'!C13+'[1]ПОЛУСТАЦ (ЧУ (пожилые) '!C13+'ПОЛУСТАЦ (ДИ)'!C13</f>
        <v>9</v>
      </c>
      <c r="M13" s="96">
        <f>'[1]ПОЛУСТАЦ(СОП)'!D13+'[1]ПОЛУСТАЦ (ЧУ (пожилые) '!D13+'ПОЛУСТАЦ (ДИ)'!D13</f>
        <v>9</v>
      </c>
    </row>
    <row r="14" spans="1:13" ht="27.6" customHeight="1" x14ac:dyDescent="0.25">
      <c r="A14" s="35" t="s">
        <v>26</v>
      </c>
      <c r="B14" s="67" t="s">
        <v>27</v>
      </c>
      <c r="C14" s="46">
        <v>0</v>
      </c>
      <c r="D14" s="46">
        <v>0</v>
      </c>
      <c r="E14" s="46">
        <v>0</v>
      </c>
      <c r="F14" s="100">
        <v>0</v>
      </c>
      <c r="G14" s="60">
        <v>0</v>
      </c>
      <c r="H14" s="48">
        <v>0</v>
      </c>
      <c r="I14" s="95">
        <f>'[1]ПОЛУСТАЦ(СОП)'!F14+'[1]ПОЛУСТАЦ (ЧУ (пожилые) '!F14+'ПОЛУСТАЦ (ДИ)'!F14</f>
        <v>0</v>
      </c>
      <c r="J14" s="95">
        <f>'[1]ПОЛУСТАЦ(СОП)'!G14+'[1]ПОЛУСТАЦ (ЧУ (пожилые) '!G14+'ПОЛУСТАЦ (ДИ)'!G14</f>
        <v>0</v>
      </c>
      <c r="K14" s="101" t="e">
        <f t="shared" si="0"/>
        <v>#DIV/0!</v>
      </c>
      <c r="L14" s="95">
        <f>'[1]ПОЛУСТАЦ(СОП)'!C14+'[1]ПОЛУСТАЦ (ЧУ (пожилые) '!C14+'ПОЛУСТАЦ (ДИ)'!C14</f>
        <v>0</v>
      </c>
      <c r="M14" s="96">
        <f>'[1]ПОЛУСТАЦ(СОП)'!D14+'[1]ПОЛУСТАЦ (ЧУ (пожилые) '!D14+'ПОЛУСТАЦ (ДИ)'!D14</f>
        <v>0</v>
      </c>
    </row>
    <row r="15" spans="1:13" ht="13.15" customHeight="1" x14ac:dyDescent="0.25">
      <c r="A15" s="35" t="s">
        <v>28</v>
      </c>
      <c r="B15" s="67" t="s">
        <v>29</v>
      </c>
      <c r="C15" s="46">
        <v>9</v>
      </c>
      <c r="D15" s="47">
        <v>9</v>
      </c>
      <c r="E15" s="50">
        <v>1</v>
      </c>
      <c r="F15" s="100">
        <v>2223</v>
      </c>
      <c r="G15" s="60">
        <v>996</v>
      </c>
      <c r="H15" s="48">
        <v>0.45</v>
      </c>
      <c r="I15" s="95">
        <f>'[1]ПОЛУСТАЦ(СОП)'!F15+'[1]ПОЛУСТАЦ (ЧУ (пожилые) '!F15+'ПОЛУСТАЦ (ДИ)'!F15</f>
        <v>2223</v>
      </c>
      <c r="J15" s="95">
        <f>'[1]ПОЛУСТАЦ(СОП)'!G15+'[1]ПОЛУСТАЦ (ЧУ (пожилые) '!G15+'ПОЛУСТАЦ (ДИ)'!G15</f>
        <v>996</v>
      </c>
      <c r="K15" s="101">
        <f t="shared" si="0"/>
        <v>0.44804318488529016</v>
      </c>
      <c r="L15" s="95">
        <f>'[1]ПОЛУСТАЦ(СОП)'!C15+'[1]ПОЛУСТАЦ (ЧУ (пожилые) '!C15+'ПОЛУСТАЦ (ДИ)'!C15</f>
        <v>9</v>
      </c>
      <c r="M15" s="96">
        <f>'[1]ПОЛУСТАЦ(СОП)'!D15+'[1]ПОЛУСТАЦ (ЧУ (пожилые) '!D15+'ПОЛУСТАЦ (ДИ)'!D15</f>
        <v>9</v>
      </c>
    </row>
    <row r="16" spans="1:13" ht="30.6" customHeight="1" x14ac:dyDescent="0.25">
      <c r="A16" s="35" t="s">
        <v>30</v>
      </c>
      <c r="B16" s="102" t="s">
        <v>31</v>
      </c>
      <c r="C16" s="49">
        <v>1</v>
      </c>
      <c r="D16" s="49">
        <v>0.7</v>
      </c>
      <c r="E16" s="50">
        <v>1</v>
      </c>
      <c r="F16" s="100">
        <v>247</v>
      </c>
      <c r="G16" s="60">
        <v>93</v>
      </c>
      <c r="H16" s="103">
        <v>0.38</v>
      </c>
      <c r="I16" s="95"/>
      <c r="K16" s="101"/>
      <c r="L16" s="95">
        <f>'[1]ПОЛУСТАЦ(СОП)'!C16+'[1]ПОЛУСТАЦ (ЧУ (пожилые) '!C16+'ПОЛУСТАЦ (ДИ)'!C16</f>
        <v>1</v>
      </c>
      <c r="M16" s="96">
        <f>'[1]ПОЛУСТАЦ(СОП)'!D16+'[1]ПОЛУСТАЦ (ЧУ (пожилые) '!D16+'ПОЛУСТАЦ (ДИ)'!D16</f>
        <v>0.7</v>
      </c>
    </row>
    <row r="17" spans="1:13" ht="11.45" customHeight="1" x14ac:dyDescent="0.25">
      <c r="A17" s="28">
        <v>2</v>
      </c>
      <c r="B17" s="91" t="s">
        <v>32</v>
      </c>
      <c r="C17" s="62">
        <v>9</v>
      </c>
      <c r="D17" s="62">
        <v>9</v>
      </c>
      <c r="E17" s="104">
        <v>1</v>
      </c>
      <c r="F17" s="105">
        <v>7344</v>
      </c>
      <c r="G17" s="106">
        <v>3307</v>
      </c>
      <c r="H17" s="107">
        <v>0.45</v>
      </c>
      <c r="I17" s="93">
        <f>'[1]ПОЛУСТАЦ(СОП)'!F17+'[1]ПОЛУСТАЦ (ЧУ (пожилые) '!F17+'ПОЛУСТАЦ (ДИ)'!F17</f>
        <v>7344</v>
      </c>
      <c r="J17" s="93">
        <f>'[1]ПОЛУСТАЦ(СОП)'!G17+'[1]ПОЛУСТАЦ (ЧУ (пожилые) '!G17+'ПОЛУСТАЦ (ДИ)'!G17</f>
        <v>3307</v>
      </c>
      <c r="K17" s="94">
        <f t="shared" ref="K17:K35" si="1">J17/I17</f>
        <v>0.4502995642701525</v>
      </c>
      <c r="L17" s="95">
        <f>'[1]ПОЛУСТАЦ(СОП)'!C17+'[1]ПОЛУСТАЦ (ЧУ (пожилые) '!C17+'ПОЛУСТАЦ (ДИ)'!C17</f>
        <v>9</v>
      </c>
      <c r="M17" s="96">
        <f>'[1]ПОЛУСТАЦ(СОП)'!D17+'[1]ПОЛУСТАЦ (ЧУ (пожилые) '!D17+'ПОЛУСТАЦ (ДИ)'!D17</f>
        <v>9</v>
      </c>
    </row>
    <row r="18" spans="1:13" ht="31.35" customHeight="1" x14ac:dyDescent="0.25">
      <c r="A18" s="35" t="s">
        <v>33</v>
      </c>
      <c r="B18" s="67" t="s">
        <v>34</v>
      </c>
      <c r="C18" s="46">
        <v>9</v>
      </c>
      <c r="D18" s="47">
        <v>9</v>
      </c>
      <c r="E18" s="50">
        <v>1</v>
      </c>
      <c r="F18" s="108">
        <v>2223</v>
      </c>
      <c r="G18" s="60">
        <v>996</v>
      </c>
      <c r="H18" s="48">
        <v>0.45</v>
      </c>
      <c r="I18" s="95">
        <f>'[1]ПОЛУСТАЦ(СОП)'!F18+'[1]ПОЛУСТАЦ (ЧУ (пожилые) '!F18+'ПОЛУСТАЦ (ДИ)'!F18</f>
        <v>2223</v>
      </c>
      <c r="J18" s="95">
        <f>'[1]ПОЛУСТАЦ(СОП)'!G18+'[1]ПОЛУСТАЦ (ЧУ (пожилые) '!G18+'ПОЛУСТАЦ (ДИ)'!G18</f>
        <v>996</v>
      </c>
      <c r="K18" s="101">
        <f t="shared" si="1"/>
        <v>0.44804318488529016</v>
      </c>
      <c r="L18" s="95">
        <f>'[1]ПОЛУСТАЦ(СОП)'!C18+'[1]ПОЛУСТАЦ (ЧУ (пожилые) '!C18+'ПОЛУСТАЦ (ДИ)'!C18</f>
        <v>9</v>
      </c>
      <c r="M18" s="96">
        <f>'[1]ПОЛУСТАЦ(СОП)'!D18+'[1]ПОЛУСТАЦ (ЧУ (пожилые) '!D18+'ПОЛУСТАЦ (ДИ)'!D18</f>
        <v>9</v>
      </c>
    </row>
    <row r="19" spans="1:13" ht="26.1" customHeight="1" x14ac:dyDescent="0.25">
      <c r="A19" s="35" t="s">
        <v>35</v>
      </c>
      <c r="B19" s="109" t="s">
        <v>36</v>
      </c>
      <c r="C19" s="110" t="s">
        <v>84</v>
      </c>
      <c r="D19" s="111">
        <v>9</v>
      </c>
      <c r="E19" s="50">
        <v>1</v>
      </c>
      <c r="F19" s="108">
        <v>216</v>
      </c>
      <c r="G19" s="60">
        <v>105</v>
      </c>
      <c r="H19" s="48">
        <v>0.49</v>
      </c>
      <c r="I19" s="95">
        <f>'[1]ПОЛУСТАЦ(СОП)'!F19+'[1]ПОЛУСТАЦ (ЧУ (пожилые) '!F19+'ПОЛУСТАЦ (ДИ)'!F19</f>
        <v>216</v>
      </c>
      <c r="J19" s="112">
        <f>'[1]ПОЛУСТАЦ(СОП)'!G19+'[1]ПОЛУСТАЦ (ЧУ (пожилые) '!G19+'ПОЛУСТАЦ (ДИ)'!G19</f>
        <v>105</v>
      </c>
      <c r="K19" s="101">
        <f t="shared" si="1"/>
        <v>0.4861111111111111</v>
      </c>
      <c r="L19" s="95">
        <f>'[1]ПОЛУСТАЦ(СОП)'!C19+'[1]ПОЛУСТАЦ (ЧУ (пожилые) '!C19+'ПОЛУСТАЦ (ДИ)'!C19</f>
        <v>9</v>
      </c>
      <c r="M19" s="96">
        <f>'[1]ПОЛУСТАЦ(СОП)'!D19+'[1]ПОЛУСТАЦ (ЧУ (пожилые) '!D19+'ПОЛУСТАЦ (ДИ)'!D19</f>
        <v>9</v>
      </c>
    </row>
    <row r="20" spans="1:13" ht="26.85" customHeight="1" x14ac:dyDescent="0.25">
      <c r="A20" s="35" t="s">
        <v>37</v>
      </c>
      <c r="B20" s="109" t="s">
        <v>38</v>
      </c>
      <c r="C20" s="110" t="s">
        <v>84</v>
      </c>
      <c r="D20" s="111">
        <v>9</v>
      </c>
      <c r="E20" s="50">
        <v>1</v>
      </c>
      <c r="F20" s="108">
        <v>2223</v>
      </c>
      <c r="G20" s="60">
        <v>996</v>
      </c>
      <c r="H20" s="48">
        <v>0.45</v>
      </c>
      <c r="I20" s="95">
        <f>'[1]ПОЛУСТАЦ(СОП)'!F20+'[1]ПОЛУСТАЦ (ЧУ (пожилые) '!F20+'ПОЛУСТАЦ (ДИ)'!F20</f>
        <v>2223</v>
      </c>
      <c r="J20" s="112">
        <f>'[1]ПОЛУСТАЦ(СОП)'!G20+'[1]ПОЛУСТАЦ (ЧУ (пожилые) '!G20+'ПОЛУСТАЦ (ДИ)'!G20</f>
        <v>996</v>
      </c>
      <c r="K20" s="101">
        <f t="shared" si="1"/>
        <v>0.44804318488529016</v>
      </c>
      <c r="L20" s="95">
        <f>'[1]ПОЛУСТАЦ(СОП)'!C20+'[1]ПОЛУСТАЦ (ЧУ (пожилые) '!C20+'ПОЛУСТАЦ (ДИ)'!C20</f>
        <v>9</v>
      </c>
      <c r="M20" s="96">
        <f>'[1]ПОЛУСТАЦ(СОП)'!D20+'[1]ПОЛУСТАЦ (ЧУ (пожилые) '!D20+'ПОЛУСТАЦ (ДИ)'!D20</f>
        <v>9</v>
      </c>
    </row>
    <row r="21" spans="1:13" ht="14.45" customHeight="1" x14ac:dyDescent="0.25">
      <c r="A21" s="35" t="s">
        <v>39</v>
      </c>
      <c r="B21" s="113" t="s">
        <v>40</v>
      </c>
      <c r="C21" s="49">
        <v>0</v>
      </c>
      <c r="D21" s="111">
        <v>0</v>
      </c>
      <c r="E21" s="49">
        <v>0</v>
      </c>
      <c r="F21" s="108">
        <v>0</v>
      </c>
      <c r="G21" s="60">
        <v>0</v>
      </c>
      <c r="H21" s="48">
        <v>0</v>
      </c>
      <c r="I21" s="95">
        <f>'[1]ПОЛУСТАЦ(СОП)'!F21+'[1]ПОЛУСТАЦ (ЧУ (пожилые) '!F21+'ПОЛУСТАЦ (ДИ)'!F21</f>
        <v>0</v>
      </c>
      <c r="J21" s="112">
        <f>'[1]ПОЛУСТАЦ(СОП)'!G21+'[1]ПОЛУСТАЦ (ЧУ (пожилые) '!G21+'ПОЛУСТАЦ (ДИ)'!G21</f>
        <v>0</v>
      </c>
      <c r="K21" s="101" t="e">
        <f t="shared" si="1"/>
        <v>#DIV/0!</v>
      </c>
      <c r="L21" s="95">
        <f>'[1]ПОЛУСТАЦ(СОП)'!C21+'[1]ПОЛУСТАЦ (ЧУ (пожилые) '!C21+'ПОЛУСТАЦ (ДИ)'!C21</f>
        <v>0</v>
      </c>
      <c r="M21" s="96">
        <f>'[1]ПОЛУСТАЦ(СОП)'!D21+'[1]ПОЛУСТАЦ (ЧУ (пожилые) '!D21+'ПОЛУСТАЦ (ДИ)'!D21</f>
        <v>0</v>
      </c>
    </row>
    <row r="22" spans="1:13" ht="15" customHeight="1" x14ac:dyDescent="0.25">
      <c r="A22" s="35" t="s">
        <v>41</v>
      </c>
      <c r="B22" s="67" t="s">
        <v>42</v>
      </c>
      <c r="C22" s="49">
        <v>9</v>
      </c>
      <c r="D22" s="111">
        <v>9</v>
      </c>
      <c r="E22" s="50">
        <v>1</v>
      </c>
      <c r="F22" s="108">
        <v>2223</v>
      </c>
      <c r="G22" s="60">
        <v>996</v>
      </c>
      <c r="H22" s="48">
        <v>0.45</v>
      </c>
      <c r="I22" s="95">
        <f>'[1]ПОЛУСТАЦ(СОП)'!F22++'[1]ПОЛУСТАЦ (ЧУ (пожилые) '!F22+'ПОЛУСТАЦ (ДИ)'!F22</f>
        <v>2223</v>
      </c>
      <c r="J22" s="112">
        <f>'[1]ПОЛУСТАЦ(СОП)'!G22+'[1]ПОЛУСТАЦ (ЧУ (пожилые) '!G22+'ПОЛУСТАЦ (ДИ)'!G22</f>
        <v>996</v>
      </c>
      <c r="K22" s="101">
        <f t="shared" si="1"/>
        <v>0.44804318488529016</v>
      </c>
      <c r="L22" s="95">
        <f>'[1]ПОЛУСТАЦ(СОП)'!C22+'[1]ПОЛУСТАЦ (ЧУ (пожилые) '!C22+'ПОЛУСТАЦ (ДИ)'!C22</f>
        <v>9</v>
      </c>
      <c r="M22" s="96">
        <f>'[1]ПОЛУСТАЦ(СОП)'!D22+'[1]ПОЛУСТАЦ (ЧУ (пожилые) '!D22+'ПОЛУСТАЦ (ДИ)'!D22</f>
        <v>9</v>
      </c>
    </row>
    <row r="23" spans="1:13" ht="18" customHeight="1" x14ac:dyDescent="0.25">
      <c r="A23" s="35" t="s">
        <v>43</v>
      </c>
      <c r="B23" s="113" t="s">
        <v>44</v>
      </c>
      <c r="C23" s="49">
        <v>9</v>
      </c>
      <c r="D23" s="111">
        <v>8</v>
      </c>
      <c r="E23" s="50">
        <v>0.89</v>
      </c>
      <c r="F23" s="108">
        <v>459</v>
      </c>
      <c r="G23" s="60">
        <v>214</v>
      </c>
      <c r="H23" s="48">
        <v>0.47</v>
      </c>
      <c r="I23" s="95">
        <f>'[1]ПОЛУСТАЦ(СОП)'!F23+'[1]ПОЛУСТАЦ (ЧУ (пожилые) '!F23+'ПОЛУСТАЦ (ДИ)'!F23</f>
        <v>459</v>
      </c>
      <c r="J23" s="112">
        <f>'[1]ПОЛУСТАЦ(СОП)'!G23+'[1]ПОЛУСТАЦ (ЧУ (пожилые) '!G23+'ПОЛУСТАЦ (ДИ)'!G23</f>
        <v>214</v>
      </c>
      <c r="K23" s="101">
        <f t="shared" si="1"/>
        <v>0.4662309368191721</v>
      </c>
      <c r="L23" s="95">
        <f>'[1]ПОЛУСТАЦ(СОП)'!C23+'[1]ПОЛУСТАЦ (ЧУ (пожилые) '!C23+'ПОЛУСТАЦ (ДИ)'!C23</f>
        <v>9</v>
      </c>
      <c r="M23" s="96">
        <f>'[1]ПОЛУСТАЦ(СОП)'!D23+'[1]ПОЛУСТАЦ (ЧУ (пожилые) '!D23+'ПОЛУСТАЦ (ДИ)'!D23</f>
        <v>8</v>
      </c>
    </row>
    <row r="24" spans="1:13" x14ac:dyDescent="0.25">
      <c r="A24" s="28">
        <v>3</v>
      </c>
      <c r="B24" s="61" t="s">
        <v>45</v>
      </c>
      <c r="C24" s="114">
        <v>9</v>
      </c>
      <c r="D24" s="115">
        <v>9</v>
      </c>
      <c r="E24" s="104">
        <v>1</v>
      </c>
      <c r="F24" s="105">
        <v>1134</v>
      </c>
      <c r="G24" s="106">
        <v>531</v>
      </c>
      <c r="H24" s="107">
        <v>0.47</v>
      </c>
      <c r="I24" s="93">
        <f>'[1]ПОЛУСТАЦ(СОП)'!F24+'[1]ПОЛУСТАЦ (ЧУ (пожилые) '!F24+'ПОЛУСТАЦ (ДИ)'!F24</f>
        <v>1134</v>
      </c>
      <c r="J24" s="116">
        <f>'[1]ПОЛУСТАЦ(СОП)'!G24+'[1]ПОЛУСТАЦ (ЧУ (пожилые) '!G24+'ПОЛУСТАЦ (ДИ)'!G24</f>
        <v>531</v>
      </c>
      <c r="K24" s="94">
        <f t="shared" si="1"/>
        <v>0.46825396825396826</v>
      </c>
      <c r="L24" s="95">
        <f>'[1]ПОЛУСТАЦ(СОП)'!C24+'[1]ПОЛУСТАЦ (ЧУ (пожилые) '!C24+'ПОЛУСТАЦ (ДИ)'!C24</f>
        <v>9</v>
      </c>
      <c r="M24" s="96">
        <f>'[1]ПОЛУСТАЦ(СОП)'!D24+'[1]ПОЛУСТАЦ (ЧУ (пожилые) '!D24+'ПОЛУСТАЦ (ДИ)'!D24</f>
        <v>9</v>
      </c>
    </row>
    <row r="25" spans="1:13" ht="18.600000000000001" customHeight="1" x14ac:dyDescent="0.25">
      <c r="A25" s="35" t="s">
        <v>46</v>
      </c>
      <c r="B25" s="67" t="s">
        <v>47</v>
      </c>
      <c r="C25" s="49">
        <v>9</v>
      </c>
      <c r="D25" s="111">
        <v>9</v>
      </c>
      <c r="E25" s="50">
        <v>1</v>
      </c>
      <c r="F25" s="117">
        <v>216</v>
      </c>
      <c r="G25" s="60">
        <v>105</v>
      </c>
      <c r="H25" s="48">
        <v>0.49</v>
      </c>
      <c r="I25" s="95">
        <f>'[1]ПОЛУСТАЦ(СОП)'!F25+'[1]ПОЛУСТАЦ (ЧУ (пожилые) '!F25+'ПОЛУСТАЦ (ДИ)'!F25</f>
        <v>216</v>
      </c>
      <c r="J25" s="112">
        <f>'[1]ПОЛУСТАЦ(СОП)'!G25+'[1]ПОЛУСТАЦ (ЧУ (пожилые) '!G25+'ПОЛУСТАЦ (ДИ)'!G25</f>
        <v>105</v>
      </c>
      <c r="K25" s="101">
        <f t="shared" si="1"/>
        <v>0.4861111111111111</v>
      </c>
      <c r="L25" s="95">
        <f>'[1]ПОЛУСТАЦ(СОП)'!C25+'[1]ПОЛУСТАЦ (ЧУ (пожилые) '!C25+'ПОЛУСТАЦ (ДИ)'!C25</f>
        <v>9</v>
      </c>
      <c r="M25" s="96">
        <f>'[1]ПОЛУСТАЦ(СОП)'!D25+'[1]ПОЛУСТАЦ (ЧУ (пожилые) '!D25+'ПОЛУСТАЦ (ДИ)'!D25</f>
        <v>9</v>
      </c>
    </row>
    <row r="26" spans="1:13" ht="13.15" customHeight="1" x14ac:dyDescent="0.25">
      <c r="A26" s="35" t="s">
        <v>48</v>
      </c>
      <c r="B26" s="68" t="s">
        <v>49</v>
      </c>
      <c r="C26" s="49">
        <v>9</v>
      </c>
      <c r="D26" s="111">
        <v>8</v>
      </c>
      <c r="E26" s="50">
        <v>0.89</v>
      </c>
      <c r="F26" s="117">
        <v>459</v>
      </c>
      <c r="G26" s="60">
        <v>212</v>
      </c>
      <c r="H26" s="48">
        <v>0.46</v>
      </c>
      <c r="I26" s="95">
        <f>'[1]ПОЛУСТАЦ(СОП)'!F26+'[1]ПОЛУСТАЦ (ЧУ (пожилые) '!F26+'ПОЛУСТАЦ (ДИ)'!F26</f>
        <v>459</v>
      </c>
      <c r="J26" s="112">
        <f>'[1]ПОЛУСТАЦ(СОП)'!G26+'[1]ПОЛУСТАЦ (ЧУ (пожилые) '!G26+'ПОЛУСТАЦ (ДИ)'!G26</f>
        <v>212</v>
      </c>
      <c r="K26" s="101">
        <f t="shared" si="1"/>
        <v>0.46187363834422657</v>
      </c>
      <c r="L26" s="95">
        <f>'[1]ПОЛУСТАЦ(СОП)'!C26+'[1]ПОЛУСТАЦ (ЧУ (пожилые) '!C26+'ПОЛУСТАЦ (ДИ)'!C26</f>
        <v>9</v>
      </c>
      <c r="M26" s="96">
        <f>'[1]ПОЛУСТАЦ(СОП)'!D26+'[1]ПОЛУСТАЦ (ЧУ (пожилые) '!D26+'ПОЛУСТАЦ (ДИ)'!D26</f>
        <v>8</v>
      </c>
    </row>
    <row r="27" spans="1:13" ht="21" customHeight="1" x14ac:dyDescent="0.25">
      <c r="A27" s="35" t="s">
        <v>50</v>
      </c>
      <c r="B27" s="67" t="s">
        <v>51</v>
      </c>
      <c r="C27" s="49">
        <v>9</v>
      </c>
      <c r="D27" s="111">
        <v>9</v>
      </c>
      <c r="E27" s="50">
        <v>1</v>
      </c>
      <c r="F27" s="117">
        <v>459</v>
      </c>
      <c r="G27" s="60">
        <v>214</v>
      </c>
      <c r="H27" s="48">
        <v>0.47</v>
      </c>
      <c r="I27" s="95">
        <f>'[1]ПОЛУСТАЦ(СОП)'!F27+'[1]ПОЛУСТАЦ (ЧУ (пожилые) '!F27+'ПОЛУСТАЦ (ДИ)'!F27</f>
        <v>459</v>
      </c>
      <c r="J27" s="79">
        <f>'[1]ПОЛУСТАЦ(СОП)'!G27+'[1]ПОЛУСТАЦ (ЧУ (пожилые) '!G27+'ПОЛУСТАЦ (ДИ)'!G27</f>
        <v>214</v>
      </c>
      <c r="K27" s="101">
        <f t="shared" si="1"/>
        <v>0.4662309368191721</v>
      </c>
      <c r="L27" s="95">
        <f>'[1]ПОЛУСТАЦ(СОП)'!C27+'[1]ПОЛУСТАЦ (ЧУ (пожилые) '!C27+'ПОЛУСТАЦ (ДИ)'!C27</f>
        <v>9</v>
      </c>
      <c r="M27" s="96">
        <f>'[1]ПОЛУСТАЦ(СОП)'!D27+'[1]ПОЛУСТАЦ (ЧУ (пожилые) '!D27+'ПОЛУСТАЦ (ДИ)'!D27</f>
        <v>9</v>
      </c>
    </row>
    <row r="28" spans="1:13" x14ac:dyDescent="0.25">
      <c r="A28" s="28">
        <v>4</v>
      </c>
      <c r="B28" s="61" t="s">
        <v>52</v>
      </c>
      <c r="C28" s="114">
        <v>9</v>
      </c>
      <c r="D28" s="115">
        <v>9</v>
      </c>
      <c r="E28" s="64">
        <v>1</v>
      </c>
      <c r="F28" s="105">
        <v>3591</v>
      </c>
      <c r="G28" s="106">
        <v>1638</v>
      </c>
      <c r="H28" s="107">
        <v>0.46</v>
      </c>
      <c r="I28" s="93">
        <f>'[1]ПОЛУСТАЦ(СОП)'!F28+'[1]ПОЛУСТАЦ (ЧУ (пожилые) '!F28+'ПОЛУСТАЦ (ДИ)'!F28</f>
        <v>3591</v>
      </c>
      <c r="J28" s="116">
        <f>'[1]ПОЛУСТАЦ(СОП)'!G28+'[1]ПОЛУСТАЦ (ЧУ (пожилые) '!G28+'ПОЛУСТАЦ (ДИ)'!G28</f>
        <v>1638</v>
      </c>
      <c r="K28" s="94">
        <f t="shared" si="1"/>
        <v>0.45614035087719296</v>
      </c>
      <c r="L28" s="95">
        <f>'[1]ПОЛУСТАЦ(СОП)'!C28+'[1]ПОЛУСТАЦ (ЧУ (пожилые) '!C28+'ПОЛУСТАЦ (ДИ)'!C28</f>
        <v>9</v>
      </c>
      <c r="M28" s="96">
        <f>'[1]ПОЛУСТАЦ(СОП)'!D28+'[1]ПОЛУСТАЦ (ЧУ (пожилые) '!D28+'ПОЛУСТАЦ (ДИ)'!D28</f>
        <v>9</v>
      </c>
    </row>
    <row r="29" spans="1:13" ht="37.15" customHeight="1" x14ac:dyDescent="0.25">
      <c r="A29" s="35" t="s">
        <v>53</v>
      </c>
      <c r="B29" s="67" t="s">
        <v>54</v>
      </c>
      <c r="C29" s="49">
        <v>9</v>
      </c>
      <c r="D29" s="111">
        <v>9</v>
      </c>
      <c r="E29" s="50">
        <v>1</v>
      </c>
      <c r="F29" s="117">
        <v>18</v>
      </c>
      <c r="G29" s="60">
        <v>9</v>
      </c>
      <c r="H29" s="48">
        <v>0.5</v>
      </c>
      <c r="I29" s="95">
        <f>'[1]ПОЛУСТАЦ(СОП)'!F29+'[1]ПОЛУСТАЦ (ЧУ (пожилые) '!F29+'ПОЛУСТАЦ (ДИ)'!F29</f>
        <v>18</v>
      </c>
      <c r="J29" s="79">
        <f>'[1]ПОЛУСТАЦ(СОП)'!G29+'[1]ПОЛУСТАЦ (ЧУ (пожилые) '!G29+'ПОЛУСТАЦ (ДИ)'!G29</f>
        <v>9</v>
      </c>
      <c r="K29" s="101">
        <f t="shared" si="1"/>
        <v>0.5</v>
      </c>
      <c r="L29" s="95">
        <f>'[1]ПОЛУСТАЦ(СОП)'!C29+'[1]ПОЛУСТАЦ (ЧУ (пожилые) '!C29+'ПОЛУСТАЦ (ДИ)'!C29</f>
        <v>9</v>
      </c>
      <c r="M29" s="96">
        <f>'[1]ПОЛУСТАЦ(СОП)'!D29+'[1]ПОЛУСТАЦ (ЧУ (пожилые) '!D29+'ПОЛУСТАЦ (ДИ)'!D29</f>
        <v>9</v>
      </c>
    </row>
    <row r="30" spans="1:13" ht="23.45" customHeight="1" x14ac:dyDescent="0.25">
      <c r="A30" s="35" t="s">
        <v>55</v>
      </c>
      <c r="B30" s="67" t="s">
        <v>56</v>
      </c>
      <c r="C30" s="49">
        <v>9</v>
      </c>
      <c r="D30" s="111">
        <v>8</v>
      </c>
      <c r="E30" s="50">
        <v>0.89</v>
      </c>
      <c r="F30" s="117">
        <v>459</v>
      </c>
      <c r="G30" s="60">
        <v>215</v>
      </c>
      <c r="H30" s="48">
        <v>0.47</v>
      </c>
      <c r="I30" s="95">
        <f>'[1]ПОЛУСТАЦ(СОП)'!F30+'[1]ПОЛУСТАЦ (ЧУ (пожилые) '!F30+'ПОЛУСТАЦ (ДИ)'!F30</f>
        <v>459</v>
      </c>
      <c r="J30" s="79">
        <f>'[1]ПОЛУСТАЦ(СОП)'!G30+'[1]ПОЛУСТАЦ (ЧУ (пожилые) '!G30+'ПОЛУСТАЦ (ДИ)'!G30</f>
        <v>215</v>
      </c>
      <c r="K30" s="101">
        <f t="shared" si="1"/>
        <v>0.4684095860566449</v>
      </c>
      <c r="L30" s="95">
        <f>'[1]ПОЛУСТАЦ(СОП)'!C30+'[1]ПОЛУСТАЦ (ЧУ (пожилые) '!C30+'ПОЛУСТАЦ (ДИ)'!C30</f>
        <v>9</v>
      </c>
      <c r="M30" s="96">
        <f>'[1]ПОЛУСТАЦ(СОП)'!D30+'[1]ПОЛУСТАЦ (ЧУ (пожилые) '!D30+'ПОЛУСТАЦ (ДИ)'!D30</f>
        <v>8</v>
      </c>
    </row>
    <row r="31" spans="1:13" ht="25.5" x14ac:dyDescent="0.25">
      <c r="A31" s="35" t="s">
        <v>57</v>
      </c>
      <c r="B31" s="67" t="s">
        <v>58</v>
      </c>
      <c r="C31" s="49">
        <v>9</v>
      </c>
      <c r="D31" s="111">
        <v>8</v>
      </c>
      <c r="E31" s="50">
        <v>0.89</v>
      </c>
      <c r="F31" s="117">
        <v>459</v>
      </c>
      <c r="G31" s="60">
        <v>213</v>
      </c>
      <c r="H31" s="48">
        <v>0.46</v>
      </c>
      <c r="I31" s="95">
        <f>'[1]ПОЛУСТАЦ(СОП)'!F31+'[1]ПОЛУСТАЦ (ЧУ (пожилые) '!F31+'ПОЛУСТАЦ (ДИ)'!F31</f>
        <v>459</v>
      </c>
      <c r="J31" s="79">
        <f>'[1]ПОЛУСТАЦ(СОП)'!G31+'[1]ПОЛУСТАЦ (ЧУ (пожилые) '!G31+'ПОЛУСТАЦ (ДИ)'!G31</f>
        <v>213</v>
      </c>
      <c r="K31" s="101">
        <f t="shared" si="1"/>
        <v>0.46405228758169936</v>
      </c>
      <c r="L31" s="95">
        <f>'[1]ПОЛУСТАЦ(СОП)'!C31+'[1]ПОЛУСТАЦ (ЧУ (пожилые) '!C31+'ПОЛУСТАЦ (ДИ)'!C31</f>
        <v>9</v>
      </c>
      <c r="M31" s="96">
        <f>'[1]ПОЛУСТАЦ(СОП)'!D31+'[1]ПОЛУСТАЦ (ЧУ (пожилые) '!D31+'ПОЛУСТАЦ (ДИ)'!D31</f>
        <v>8</v>
      </c>
    </row>
    <row r="32" spans="1:13" ht="18.600000000000001" customHeight="1" x14ac:dyDescent="0.25">
      <c r="A32" s="35" t="s">
        <v>59</v>
      </c>
      <c r="B32" s="67" t="s">
        <v>60</v>
      </c>
      <c r="C32" s="49">
        <v>9</v>
      </c>
      <c r="D32" s="111">
        <v>9</v>
      </c>
      <c r="E32" s="50">
        <v>1</v>
      </c>
      <c r="F32" s="117">
        <v>2223</v>
      </c>
      <c r="G32" s="60">
        <v>996</v>
      </c>
      <c r="H32" s="48">
        <v>0.45</v>
      </c>
      <c r="I32" s="95">
        <f>'[1]ПОЛУСТАЦ(СОП)'!F32+'[1]ПОЛУСТАЦ (ЧУ (пожилые) '!F32+'ПОЛУСТАЦ (ДИ)'!F32</f>
        <v>2223</v>
      </c>
      <c r="J32" s="112">
        <f>'[1]ПОЛУСТАЦ(СОП)'!G32+'[1]ПОЛУСТАЦ (ЧУ (пожилые) '!G32+'ПОЛУСТАЦ (ДИ)'!G32</f>
        <v>996</v>
      </c>
      <c r="K32" s="101">
        <f t="shared" si="1"/>
        <v>0.44804318488529016</v>
      </c>
      <c r="L32" s="95">
        <f>'[1]ПОЛУСТАЦ(СОП)'!C32+'[1]ПОЛУСТАЦ (ЧУ (пожилые) '!C32+'ПОЛУСТАЦ (ДИ)'!C32</f>
        <v>9</v>
      </c>
      <c r="M32" s="96">
        <f>'[1]ПОЛУСТАЦ(СОП)'!D32+'[1]ПОЛУСТАЦ (ЧУ (пожилые) '!D32+'ПОЛУСТАЦ (ДИ)'!D32</f>
        <v>9</v>
      </c>
    </row>
    <row r="33" spans="1:257" ht="15.6" customHeight="1" x14ac:dyDescent="0.25">
      <c r="A33" s="35" t="s">
        <v>61</v>
      </c>
      <c r="B33" s="72" t="s">
        <v>62</v>
      </c>
      <c r="C33" s="118">
        <v>9</v>
      </c>
      <c r="D33" s="111">
        <v>9</v>
      </c>
      <c r="E33" s="50">
        <v>1</v>
      </c>
      <c r="F33" s="117">
        <v>432</v>
      </c>
      <c r="G33" s="60">
        <v>205</v>
      </c>
      <c r="H33" s="48">
        <v>0.47</v>
      </c>
      <c r="I33" s="95">
        <f>'[1]ПОЛУСТАЦ(СОП)'!F33+'[1]ПОЛУСТАЦ (ЧУ (пожилые) '!F33+'ПОЛУСТАЦ (ДИ)'!F33</f>
        <v>432</v>
      </c>
      <c r="J33" s="112">
        <f>'[1]ПОЛУСТАЦ(СОП)'!G33+'[1]ПОЛУСТАЦ (ЧУ (пожилые) '!G33+'ПОЛУСТАЦ (ДИ)'!G33</f>
        <v>205</v>
      </c>
      <c r="K33" s="101">
        <f t="shared" si="1"/>
        <v>0.47453703703703703</v>
      </c>
      <c r="L33" s="95">
        <f>'[1]ПОЛУСТАЦ(СОП)'!C33+'[1]ПОЛУСТАЦ (ЧУ (пожилые) '!C33+'ПОЛУСТАЦ (ДИ)'!C33</f>
        <v>9</v>
      </c>
      <c r="M33" s="96">
        <f>'[1]ПОЛУСТАЦ(СОП)'!D33+'[1]ПОЛУСТАЦ (ЧУ (пожилые) '!D33+'ПОЛУСТАЦ (ДИ)'!D33</f>
        <v>9</v>
      </c>
    </row>
    <row r="34" spans="1:257" x14ac:dyDescent="0.25">
      <c r="A34" s="28">
        <v>5</v>
      </c>
      <c r="B34" s="61" t="s">
        <v>63</v>
      </c>
      <c r="C34" s="114">
        <v>9</v>
      </c>
      <c r="D34" s="115">
        <v>9</v>
      </c>
      <c r="E34" s="64">
        <v>1</v>
      </c>
      <c r="F34" s="105">
        <v>1377</v>
      </c>
      <c r="G34" s="106">
        <v>636</v>
      </c>
      <c r="H34" s="107">
        <v>0.46</v>
      </c>
      <c r="I34" s="93">
        <f>'[1]ПОЛУСТАЦ(СОП)'!F34+'[1]ПОЛУСТАЦ (ЧУ (пожилые) '!F34+'ПОЛУСТАЦ (ДИ)'!F34</f>
        <v>1377</v>
      </c>
      <c r="J34" s="116">
        <f>'[1]ПОЛУСТАЦ(СОП)'!G34+'[1]ПОЛУСТАЦ (ЧУ (пожилые) '!G34+'ПОЛУСТАЦ (ДИ)'!G34</f>
        <v>636</v>
      </c>
      <c r="K34" s="94">
        <f t="shared" si="1"/>
        <v>0.46187363834422657</v>
      </c>
      <c r="L34" s="95">
        <f>'[1]ПОЛУСТАЦ(СОП)'!C34+'[1]ПОЛУСТАЦ (ЧУ (пожилые) '!C34+'ПОЛУСТАЦ (ДИ)'!C34</f>
        <v>9</v>
      </c>
      <c r="M34" s="96">
        <f>'[1]ПОЛУСТАЦ(СОП)'!D34+'[1]ПОЛУСТАЦ (ЧУ (пожилые) '!D34+'ПОЛУСТАЦ (ДИ)'!D34</f>
        <v>9</v>
      </c>
    </row>
    <row r="35" spans="1:257" ht="20.45" customHeight="1" x14ac:dyDescent="0.25">
      <c r="A35" s="35" t="s">
        <v>64</v>
      </c>
      <c r="B35" s="67" t="s">
        <v>65</v>
      </c>
      <c r="C35" s="49">
        <v>9</v>
      </c>
      <c r="D35" s="111">
        <v>9</v>
      </c>
      <c r="E35" s="50">
        <v>1</v>
      </c>
      <c r="F35" s="117">
        <v>918</v>
      </c>
      <c r="G35" s="60">
        <v>423</v>
      </c>
      <c r="H35" s="48">
        <v>0.46</v>
      </c>
      <c r="I35" s="95">
        <f>'[1]ПОЛУСТАЦ(СОП)'!F35+'[1]ПОЛУСТАЦ (ЧУ (пожилые) '!F35+'ПОЛУСТАЦ (ДИ)'!F35</f>
        <v>918</v>
      </c>
      <c r="J35" s="112">
        <f>'[1]ПОЛУСТАЦ(СОП)'!G35+'[1]ПОЛУСТАЦ (ЧУ (пожилые) '!G35+'ПОЛУСТАЦ (ДИ)'!G35</f>
        <v>423</v>
      </c>
      <c r="K35" s="101">
        <f t="shared" si="1"/>
        <v>0.46078431372549017</v>
      </c>
      <c r="L35" s="95">
        <f>'[1]ПОЛУСТАЦ(СОП)'!C35+'[1]ПОЛУСТАЦ (ЧУ (пожилые) '!C35+'ПОЛУСТАЦ (ДИ)'!C35</f>
        <v>9</v>
      </c>
      <c r="M35" s="96">
        <f>'[1]ПОЛУСТАЦ(СОП)'!D35+'[1]ПОЛУСТАЦ (ЧУ (пожилые) '!D35+'ПОЛУСТАЦ (ДИ)'!D35</f>
        <v>9</v>
      </c>
    </row>
    <row r="36" spans="1:257" ht="24" customHeight="1" x14ac:dyDescent="0.25">
      <c r="A36" s="35"/>
      <c r="B36" s="67" t="s">
        <v>66</v>
      </c>
      <c r="C36" s="49">
        <v>0</v>
      </c>
      <c r="D36" s="111">
        <v>0</v>
      </c>
      <c r="E36" s="50">
        <v>0</v>
      </c>
      <c r="F36" s="117">
        <v>0</v>
      </c>
      <c r="G36" s="119">
        <v>0</v>
      </c>
      <c r="H36" s="120">
        <v>0</v>
      </c>
      <c r="I36" s="95">
        <f>'[1]ПОЛУСТАЦ(СОП)'!F36+'[1]ПОЛУСТАЦ (ЧУ (пожилые) '!F36+'ПОЛУСТАЦ (ДИ)'!F36</f>
        <v>0</v>
      </c>
      <c r="J36" s="79">
        <f>'[1]ПОЛУСТАЦ(СОП)'!G36+'[1]ПОЛУСТАЦ (ЧУ (пожилые) '!G36+'ПОЛУСТАЦ (ДИ)'!G36</f>
        <v>0</v>
      </c>
      <c r="K36" s="101"/>
      <c r="L36" s="95">
        <f>'[1]ПОЛУСТАЦ(СОП)'!C36+'[1]ПОЛУСТАЦ (ЧУ (пожилые) '!C36+'ПОЛУСТАЦ (ДИ)'!C36</f>
        <v>0</v>
      </c>
      <c r="M36" s="96">
        <f>'[1]ПОЛУСТАЦ(СОП)'!D36+'[1]ПОЛУСТАЦ (ЧУ (пожилые) '!D36+'ПОЛУСТАЦ (ДИ)'!D36</f>
        <v>0</v>
      </c>
    </row>
    <row r="37" spans="1:257" ht="24.6" customHeight="1" x14ac:dyDescent="0.25">
      <c r="A37" s="35" t="s">
        <v>67</v>
      </c>
      <c r="B37" s="67" t="s">
        <v>68</v>
      </c>
      <c r="C37" s="49">
        <v>9</v>
      </c>
      <c r="D37" s="111">
        <v>8</v>
      </c>
      <c r="E37" s="50">
        <v>0.89</v>
      </c>
      <c r="F37" s="117">
        <v>459</v>
      </c>
      <c r="G37" s="60">
        <v>213</v>
      </c>
      <c r="H37" s="48">
        <v>0.46</v>
      </c>
      <c r="I37" s="95">
        <f>'[1]ПОЛУСТАЦ(СОП)'!F37+'[1]ПОЛУСТАЦ (ЧУ (пожилые) '!F37+'ПОЛУСТАЦ (ДИ)'!F37</f>
        <v>459</v>
      </c>
      <c r="J37" s="79">
        <f>'[1]ПОЛУСТАЦ(СОП)'!G37+'[1]ПОЛУСТАЦ (ЧУ (пожилые) '!G37+'ПОЛУСТАЦ (ДИ)'!G37</f>
        <v>213</v>
      </c>
      <c r="K37" s="101">
        <f t="shared" ref="K37:K47" si="2">J37/I37</f>
        <v>0.46405228758169936</v>
      </c>
      <c r="L37" s="95">
        <f>'[1]ПОЛУСТАЦ(СОП)'!C37+'[1]ПОЛУСТАЦ (ЧУ (пожилые) '!C37+'ПОЛУСТАЦ (ДИ)'!C37</f>
        <v>9</v>
      </c>
      <c r="M37" s="96">
        <f>'[1]ПОЛУСТАЦ(СОП)'!D37+'[1]ПОЛУСТАЦ (ЧУ (пожилые) '!D37+'ПОЛУСТАЦ (ДИ)'!D37</f>
        <v>8</v>
      </c>
    </row>
    <row r="38" spans="1:257" x14ac:dyDescent="0.25">
      <c r="A38" s="28">
        <v>6</v>
      </c>
      <c r="B38" s="61" t="s">
        <v>69</v>
      </c>
      <c r="C38" s="114">
        <v>9</v>
      </c>
      <c r="D38" s="115">
        <v>9</v>
      </c>
      <c r="E38" s="64">
        <v>1</v>
      </c>
      <c r="F38" s="105">
        <v>324</v>
      </c>
      <c r="G38" s="106">
        <v>161</v>
      </c>
      <c r="H38" s="107">
        <v>0.5</v>
      </c>
      <c r="I38" s="93">
        <f>'[1]ПОЛУСТАЦ(СОП)'!F38+'[1]ПОЛУСТАЦ (ЧУ (пожилые) '!F38+'ПОЛУСТАЦ (ДИ)'!F38</f>
        <v>324</v>
      </c>
      <c r="J38" s="116">
        <f>'[1]ПОЛУСТАЦ(СОП)'!G38+'[1]ПОЛУСТАЦ (ЧУ (пожилые) '!G38+'ПОЛУСТАЦ (ДИ)'!G38</f>
        <v>161</v>
      </c>
      <c r="K38" s="94">
        <f t="shared" si="2"/>
        <v>0.49691358024691357</v>
      </c>
      <c r="L38" s="95">
        <f>'[1]ПОЛУСТАЦ(СОП)'!C38+'[1]ПОЛУСТАЦ (ЧУ (пожилые) '!C38+'ПОЛУСТАЦ (ДИ)'!C38</f>
        <v>9</v>
      </c>
      <c r="M38" s="96">
        <f>'[1]ПОЛУСТАЦ(СОП)'!D38+'[1]ПОЛУСТАЦ (ЧУ (пожилые) '!D38+'ПОЛУСТАЦ (ДИ)'!D38</f>
        <v>9</v>
      </c>
    </row>
    <row r="39" spans="1:257" ht="19.899999999999999" customHeight="1" x14ac:dyDescent="0.25">
      <c r="A39" s="35" t="s">
        <v>70</v>
      </c>
      <c r="B39" s="67" t="s">
        <v>71</v>
      </c>
      <c r="C39" s="49">
        <v>9</v>
      </c>
      <c r="D39" s="111">
        <v>9</v>
      </c>
      <c r="E39" s="50">
        <v>1</v>
      </c>
      <c r="F39" s="117">
        <v>108</v>
      </c>
      <c r="G39" s="60">
        <v>54</v>
      </c>
      <c r="H39" s="48">
        <v>0.5</v>
      </c>
      <c r="I39" s="95">
        <f>'[1]ПОЛУСТАЦ(СОП)'!F39+'[1]ПОЛУСТАЦ (ЧУ (пожилые) '!F39+'ПОЛУСТАЦ (ДИ)'!F39</f>
        <v>108</v>
      </c>
      <c r="J39" s="112">
        <f>'[1]ПОЛУСТАЦ(СОП)'!G39+'[1]ПОЛУСТАЦ (ЧУ (пожилые) '!G39+'ПОЛУСТАЦ (ДИ)'!G39</f>
        <v>54</v>
      </c>
      <c r="K39" s="101">
        <f t="shared" si="2"/>
        <v>0.5</v>
      </c>
      <c r="L39" s="95">
        <f>'[1]ПОЛУСТАЦ(СОП)'!C39+'[1]ПОЛУСТАЦ (ЧУ (пожилые) '!C39+'ПОЛУСТАЦ (ДИ)'!C39</f>
        <v>9</v>
      </c>
      <c r="M39" s="96">
        <f>'[1]ПОЛУСТАЦ(СОП)'!D39+'[1]ПОЛУСТАЦ (ЧУ (пожилые) '!D39+'ПОЛУСТАЦ (ДИ)'!D39</f>
        <v>9</v>
      </c>
    </row>
    <row r="40" spans="1:257" ht="15.6" customHeight="1" x14ac:dyDescent="0.25">
      <c r="A40" s="35" t="s">
        <v>72</v>
      </c>
      <c r="B40" s="67" t="s">
        <v>73</v>
      </c>
      <c r="C40" s="49">
        <v>9</v>
      </c>
      <c r="D40" s="111">
        <v>9</v>
      </c>
      <c r="E40" s="50">
        <v>1</v>
      </c>
      <c r="F40" s="117">
        <v>108</v>
      </c>
      <c r="G40" s="60">
        <v>54</v>
      </c>
      <c r="H40" s="48">
        <v>0.5</v>
      </c>
      <c r="I40" s="95">
        <f>'[1]ПОЛУСТАЦ(СОП)'!F40+'[1]ПОЛУСТАЦ (ЧУ (пожилые) '!F40+'ПОЛУСТАЦ (ДИ)'!F40</f>
        <v>108</v>
      </c>
      <c r="J40" s="112">
        <f>'[1]ПОЛУСТАЦ(СОП)'!G40+'[1]ПОЛУСТАЦ (ЧУ (пожилые) '!G40+'ПОЛУСТАЦ (ДИ)'!G40</f>
        <v>54</v>
      </c>
      <c r="K40" s="101">
        <f t="shared" si="2"/>
        <v>0.5</v>
      </c>
      <c r="L40" s="95">
        <f>'[1]ПОЛУСТАЦ(СОП)'!C40+'[1]ПОЛУСТАЦ (ЧУ (пожилые) '!C40+'ПОЛУСТАЦ (ДИ)'!C40</f>
        <v>9</v>
      </c>
      <c r="M40" s="96">
        <f>'[1]ПОЛУСТАЦ(СОП)'!D40+'[1]ПОЛУСТАЦ (ЧУ (пожилые) '!D40+'ПОЛУСТАЦ (ДИ)'!D40</f>
        <v>9</v>
      </c>
    </row>
    <row r="41" spans="1:257" ht="12.6" customHeight="1" x14ac:dyDescent="0.25">
      <c r="A41" s="35" t="s">
        <v>74</v>
      </c>
      <c r="B41" s="67" t="s">
        <v>75</v>
      </c>
      <c r="C41" s="49">
        <v>9</v>
      </c>
      <c r="D41" s="111">
        <v>9</v>
      </c>
      <c r="E41" s="50">
        <v>1</v>
      </c>
      <c r="F41" s="117">
        <v>108</v>
      </c>
      <c r="G41" s="60">
        <v>53</v>
      </c>
      <c r="H41" s="48">
        <v>0.49</v>
      </c>
      <c r="I41" s="95">
        <f>'[1]ПОЛУСТАЦ(СОП)'!F41+'[1]ПОЛУСТАЦ (ЧУ (пожилые) '!F41+'ПОЛУСТАЦ (ДИ)'!F41</f>
        <v>108</v>
      </c>
      <c r="J41" s="112">
        <f>'[1]ПОЛУСТАЦ(СОП)'!G41+'[1]ПОЛУСТАЦ (ЧУ (пожилые) '!G41+'ПОЛУСТАЦ (ДИ)'!G41</f>
        <v>53</v>
      </c>
      <c r="K41" s="101">
        <f t="shared" si="2"/>
        <v>0.49074074074074076</v>
      </c>
      <c r="L41" s="95">
        <f>'[1]ПОЛУСТАЦ(СОП)'!C41+'[1]ПОЛУСТАЦ (ЧУ (пожилые) '!C41+'ПОЛУСТАЦ (ДИ)'!C41</f>
        <v>9</v>
      </c>
      <c r="M41" s="96">
        <f>'[1]ПОЛУСТАЦ(СОП)'!D41+'[1]ПОЛУСТАЦ (ЧУ (пожилые) '!D41+'ПОЛУСТАЦ (ДИ)'!D41</f>
        <v>9</v>
      </c>
    </row>
    <row r="42" spans="1:257" ht="43.7" customHeight="1" x14ac:dyDescent="0.25">
      <c r="A42" s="28">
        <v>7</v>
      </c>
      <c r="B42" s="61" t="s">
        <v>85</v>
      </c>
      <c r="C42" s="114">
        <v>9</v>
      </c>
      <c r="D42" s="115">
        <v>8</v>
      </c>
      <c r="E42" s="64">
        <v>0.89</v>
      </c>
      <c r="F42" s="105">
        <v>2511</v>
      </c>
      <c r="G42" s="65">
        <v>1172</v>
      </c>
      <c r="H42" s="66">
        <v>0.47</v>
      </c>
      <c r="I42" s="93">
        <f>'[1]ПОЛУСТАЦ (ЧУ (пожилые) '!F42+'ПОЛУСТАЦ (ДИ)'!F42</f>
        <v>2511</v>
      </c>
      <c r="J42" s="116">
        <f>'[1]ПОЛУСТАЦ (ЧУ (пожилые) '!G42+'ПОЛУСТАЦ (ДИ)'!G42</f>
        <v>1172</v>
      </c>
      <c r="K42" s="94">
        <f t="shared" si="2"/>
        <v>0.46674631620868179</v>
      </c>
      <c r="L42" s="95">
        <f>'[1]ПОЛУСТАЦ(СОП)'!C42+'[1]ПОЛУСТАЦ (ЧУ (пожилые) '!C42+'ПОЛУСТАЦ (ДИ)'!C42</f>
        <v>9</v>
      </c>
      <c r="M42" s="96">
        <f>'[1]ПОЛУСТАЦ(СОП)'!D42+'[1]ПОЛУСТАЦ (ЧУ (пожилые) '!D42+'ПОЛУСТАЦ (ДИ)'!D42</f>
        <v>8</v>
      </c>
    </row>
    <row r="43" spans="1:257" ht="19.149999999999999" customHeight="1" x14ac:dyDescent="0.25">
      <c r="A43" s="35" t="s">
        <v>86</v>
      </c>
      <c r="B43" s="67" t="s">
        <v>87</v>
      </c>
      <c r="C43" s="49">
        <v>9</v>
      </c>
      <c r="D43" s="111">
        <v>9</v>
      </c>
      <c r="E43" s="50">
        <v>1</v>
      </c>
      <c r="F43" s="117">
        <v>216</v>
      </c>
      <c r="G43" s="60">
        <v>107</v>
      </c>
      <c r="H43" s="48">
        <v>0.49</v>
      </c>
      <c r="I43" s="95">
        <f>'[1]ПОЛУСТАЦ (ЧУ (пожилые) '!F43+'ПОЛУСТАЦ (ДИ)'!F43</f>
        <v>216</v>
      </c>
      <c r="J43" s="79">
        <f>'[1]ПОЛУСТАЦ (ЧУ (пожилые) '!G43+'ПОЛУСТАЦ (ДИ)'!G43</f>
        <v>107</v>
      </c>
      <c r="K43" s="101">
        <f t="shared" si="2"/>
        <v>0.49537037037037035</v>
      </c>
      <c r="L43" s="95">
        <f>'[1]ПОЛУСТАЦ(СОП)'!C43+'[1]ПОЛУСТАЦ (ЧУ (пожилые) '!C43+'ПОЛУСТАЦ (ДИ)'!C43</f>
        <v>9</v>
      </c>
      <c r="M43" s="96">
        <f>'[1]ПОЛУСТАЦ(СОП)'!D43+'[1]ПОЛУСТАЦ (ЧУ (пожилые) '!D43+'ПОЛУСТАЦ (ДИ)'!D43</f>
        <v>9</v>
      </c>
    </row>
    <row r="44" spans="1:257" ht="14.45" customHeight="1" x14ac:dyDescent="0.25">
      <c r="A44" s="121" t="s">
        <v>88</v>
      </c>
      <c r="B44" s="67" t="s">
        <v>89</v>
      </c>
      <c r="C44" s="122">
        <v>9</v>
      </c>
      <c r="D44" s="111">
        <v>9</v>
      </c>
      <c r="E44" s="50">
        <v>1</v>
      </c>
      <c r="F44" s="117">
        <v>918</v>
      </c>
      <c r="G44" s="60">
        <v>427</v>
      </c>
      <c r="H44" s="48">
        <v>0.46</v>
      </c>
      <c r="I44" s="95">
        <f>'[1]ПОЛУСТАЦ (ЧУ (пожилые) '!F44+'ПОЛУСТАЦ (ДИ)'!F44</f>
        <v>918</v>
      </c>
      <c r="J44" s="112">
        <f>'[1]ПОЛУСТАЦ (ЧУ (пожилые) '!G44+'ПОЛУСТАЦ (ДИ)'!G44</f>
        <v>427</v>
      </c>
      <c r="K44" s="101">
        <f t="shared" si="2"/>
        <v>0.46514161220043571</v>
      </c>
      <c r="L44" s="95">
        <f>'[1]ПОЛУСТАЦ(СОП)'!C44+'[1]ПОЛУСТАЦ (ЧУ (пожилые) '!C44+'ПОЛУСТАЦ (ДИ)'!C44</f>
        <v>9</v>
      </c>
      <c r="M44" s="96">
        <f>'[1]ПОЛУСТАЦ(СОП)'!D44+'[1]ПОЛУСТАЦ (ЧУ (пожилые) '!D44+'ПОЛУСТАЦ (ДИ)'!D44</f>
        <v>9</v>
      </c>
    </row>
    <row r="45" spans="1:257" ht="14.45" customHeight="1" x14ac:dyDescent="0.25">
      <c r="A45" s="35" t="s">
        <v>90</v>
      </c>
      <c r="B45" s="67" t="s">
        <v>91</v>
      </c>
      <c r="C45" s="122">
        <v>9</v>
      </c>
      <c r="D45" s="38">
        <v>8</v>
      </c>
      <c r="E45" s="50">
        <v>0.89</v>
      </c>
      <c r="F45" s="117">
        <v>459</v>
      </c>
      <c r="G45" s="60">
        <v>213</v>
      </c>
      <c r="H45" s="48">
        <v>0.46</v>
      </c>
      <c r="I45" s="95">
        <f>'[1]ПОЛУСТАЦ (ЧУ (пожилые) '!F45+'ПОЛУСТАЦ (ДИ)'!F45</f>
        <v>459</v>
      </c>
      <c r="J45" s="79">
        <f>'[1]ПОЛУСТАЦ (ЧУ (пожилые) '!G45+'ПОЛУСТАЦ (ДИ)'!G45</f>
        <v>213</v>
      </c>
      <c r="K45" s="101">
        <f t="shared" si="2"/>
        <v>0.46405228758169936</v>
      </c>
      <c r="L45" s="95">
        <f>'[1]ПОЛУСТАЦ(СОП)'!C45+'[1]ПОЛУСТАЦ (ЧУ (пожилые) '!C45+'ПОЛУСТАЦ (ДИ)'!C45</f>
        <v>9</v>
      </c>
      <c r="M45" s="96">
        <f>'[1]ПОЛУСТАЦ(СОП)'!D45+'[1]ПОЛУСТАЦ (ЧУ (пожилые) '!D45+'ПОЛУСТАЦ (ДИ)'!D45</f>
        <v>8</v>
      </c>
    </row>
    <row r="46" spans="1:257" ht="43.7" customHeight="1" x14ac:dyDescent="0.25">
      <c r="A46" s="35" t="s">
        <v>92</v>
      </c>
      <c r="B46" s="67" t="s">
        <v>93</v>
      </c>
      <c r="C46" s="49">
        <v>9</v>
      </c>
      <c r="D46" s="111">
        <v>8</v>
      </c>
      <c r="E46" s="50">
        <v>0.89</v>
      </c>
      <c r="F46" s="117">
        <v>918</v>
      </c>
      <c r="G46" s="60">
        <v>425</v>
      </c>
      <c r="H46" s="48">
        <v>0.46</v>
      </c>
      <c r="I46" s="95">
        <f>'[1]ПОЛУСТАЦ (ЧУ (пожилые) '!F46+'ПОЛУСТАЦ (ДИ)'!F46</f>
        <v>918</v>
      </c>
      <c r="J46" s="112">
        <f>'[1]ПОЛУСТАЦ (ЧУ (пожилые) '!G46+'ПОЛУСТАЦ (ДИ)'!G46</f>
        <v>425</v>
      </c>
      <c r="K46" s="101">
        <f t="shared" si="2"/>
        <v>0.46296296296296297</v>
      </c>
      <c r="L46" s="95">
        <f>'[1]ПОЛУСТАЦ(СОП)'!C46+'[1]ПОЛУСТАЦ (ЧУ (пожилые) '!C46+'ПОЛУСТАЦ (ДИ)'!C46</f>
        <v>9</v>
      </c>
      <c r="M46" s="96">
        <f>'[1]ПОЛУСТАЦ(СОП)'!D46+'[1]ПОЛУСТАЦ (ЧУ (пожилые) '!D46+'ПОЛУСТАЦ (ДИ)'!D46</f>
        <v>8</v>
      </c>
    </row>
    <row r="47" spans="1:257" x14ac:dyDescent="0.25">
      <c r="A47" s="123" t="s">
        <v>94</v>
      </c>
      <c r="B47" s="75" t="s">
        <v>77</v>
      </c>
      <c r="C47" s="124">
        <v>8.8000000000000007</v>
      </c>
      <c r="D47" s="125">
        <v>9</v>
      </c>
      <c r="E47" s="64">
        <v>1</v>
      </c>
      <c r="F47" s="32">
        <v>27643</v>
      </c>
      <c r="G47" s="32">
        <v>12518</v>
      </c>
      <c r="H47" s="66">
        <v>0.45</v>
      </c>
      <c r="I47" s="93">
        <f>I8+I17+I24+I28+I34+I38+I42</f>
        <v>27643</v>
      </c>
      <c r="J47" s="93">
        <f>J8+J17+J24+J28+J34+J38+J42</f>
        <v>12518</v>
      </c>
      <c r="K47" s="126">
        <f t="shared" si="2"/>
        <v>0.45284520493434144</v>
      </c>
      <c r="L47" s="95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  <c r="AH47" s="127"/>
      <c r="AI47" s="127"/>
      <c r="AJ47" s="127"/>
      <c r="AK47" s="127"/>
      <c r="AL47" s="127"/>
      <c r="AM47" s="127"/>
      <c r="AN47" s="127"/>
      <c r="AO47" s="127"/>
      <c r="AP47" s="127"/>
      <c r="AQ47" s="127"/>
      <c r="AR47" s="127"/>
      <c r="AS47" s="127"/>
      <c r="AT47" s="127"/>
      <c r="AU47" s="127"/>
      <c r="AV47" s="127"/>
      <c r="AW47" s="127"/>
      <c r="AX47" s="127"/>
      <c r="AY47" s="127"/>
      <c r="AZ47" s="127"/>
      <c r="BA47" s="127"/>
      <c r="BB47" s="127"/>
      <c r="BC47" s="127"/>
      <c r="BD47" s="127"/>
      <c r="BE47" s="127"/>
      <c r="BF47" s="127"/>
      <c r="BG47" s="127"/>
      <c r="BH47" s="127"/>
      <c r="BI47" s="127"/>
      <c r="BJ47" s="127"/>
      <c r="BK47" s="127"/>
      <c r="BL47" s="127"/>
      <c r="BM47" s="127"/>
      <c r="BN47" s="127"/>
      <c r="BO47" s="127"/>
      <c r="BP47" s="127"/>
      <c r="BQ47" s="127"/>
      <c r="BR47" s="127"/>
      <c r="BS47" s="127"/>
      <c r="BT47" s="127"/>
      <c r="BU47" s="127"/>
      <c r="BV47" s="127"/>
      <c r="BW47" s="127"/>
      <c r="BX47" s="127"/>
      <c r="BY47" s="127"/>
      <c r="BZ47" s="127"/>
      <c r="CA47" s="127"/>
      <c r="CB47" s="127"/>
      <c r="CC47" s="127"/>
      <c r="CD47" s="127"/>
      <c r="CE47" s="127"/>
      <c r="CF47" s="127"/>
      <c r="CG47" s="127"/>
      <c r="CH47" s="127"/>
      <c r="CI47" s="127"/>
      <c r="CJ47" s="127"/>
      <c r="CK47" s="127"/>
      <c r="CL47" s="127"/>
      <c r="CM47" s="127"/>
      <c r="CN47" s="127"/>
      <c r="CO47" s="127"/>
      <c r="CP47" s="127"/>
      <c r="CQ47" s="127"/>
      <c r="CR47" s="127"/>
      <c r="CS47" s="127"/>
      <c r="CT47" s="127"/>
      <c r="CU47" s="127"/>
      <c r="CV47" s="127"/>
      <c r="CW47" s="127"/>
      <c r="CX47" s="127"/>
      <c r="CY47" s="127"/>
      <c r="CZ47" s="127"/>
      <c r="DA47" s="127"/>
      <c r="DB47" s="127"/>
      <c r="DC47" s="127"/>
      <c r="DD47" s="127"/>
      <c r="DE47" s="127"/>
      <c r="DF47" s="127"/>
      <c r="DG47" s="127"/>
      <c r="DH47" s="127"/>
      <c r="DI47" s="127"/>
      <c r="DJ47" s="127"/>
      <c r="DK47" s="127"/>
      <c r="DL47" s="127"/>
      <c r="DM47" s="127"/>
      <c r="DN47" s="127"/>
      <c r="DO47" s="127"/>
      <c r="DP47" s="127"/>
      <c r="DQ47" s="127"/>
      <c r="DR47" s="127"/>
      <c r="DS47" s="127"/>
      <c r="DT47" s="127"/>
      <c r="DU47" s="127"/>
      <c r="DV47" s="127"/>
      <c r="DW47" s="127"/>
      <c r="DX47" s="127"/>
      <c r="DY47" s="127"/>
      <c r="DZ47" s="127"/>
      <c r="EA47" s="127"/>
      <c r="EB47" s="127"/>
      <c r="EC47" s="127"/>
      <c r="ED47" s="127"/>
      <c r="EE47" s="127"/>
      <c r="EF47" s="127"/>
      <c r="EG47" s="127"/>
      <c r="EH47" s="127"/>
      <c r="EI47" s="127"/>
      <c r="EJ47" s="127"/>
      <c r="EK47" s="127"/>
      <c r="EL47" s="127"/>
      <c r="EM47" s="127"/>
      <c r="EN47" s="127"/>
      <c r="EO47" s="127"/>
      <c r="EP47" s="127"/>
      <c r="EQ47" s="127"/>
      <c r="ER47" s="127"/>
      <c r="ES47" s="127"/>
      <c r="ET47" s="127"/>
      <c r="EU47" s="127"/>
      <c r="EV47" s="127"/>
      <c r="EW47" s="127"/>
      <c r="EX47" s="127"/>
      <c r="EY47" s="127"/>
      <c r="EZ47" s="127"/>
      <c r="FA47" s="127"/>
      <c r="FB47" s="127"/>
      <c r="FC47" s="127"/>
      <c r="FD47" s="127"/>
      <c r="FE47" s="127"/>
      <c r="FF47" s="127"/>
      <c r="FG47" s="127"/>
      <c r="FH47" s="127"/>
      <c r="FI47" s="127"/>
      <c r="FJ47" s="127"/>
      <c r="FK47" s="127"/>
      <c r="FL47" s="127"/>
      <c r="FM47" s="127"/>
      <c r="FN47" s="127"/>
      <c r="FO47" s="127"/>
      <c r="FP47" s="127"/>
      <c r="FQ47" s="127"/>
      <c r="FR47" s="127"/>
      <c r="FS47" s="127"/>
      <c r="FT47" s="127"/>
      <c r="FU47" s="127"/>
      <c r="FV47" s="127"/>
      <c r="FW47" s="127"/>
      <c r="FX47" s="127"/>
      <c r="FY47" s="127"/>
      <c r="FZ47" s="127"/>
      <c r="GA47" s="127"/>
      <c r="GB47" s="127"/>
      <c r="GC47" s="127"/>
      <c r="GD47" s="127"/>
      <c r="GE47" s="127"/>
      <c r="GF47" s="127"/>
      <c r="GG47" s="127"/>
      <c r="GH47" s="127"/>
      <c r="GI47" s="127"/>
      <c r="GJ47" s="127"/>
      <c r="GK47" s="127"/>
      <c r="GL47" s="127"/>
      <c r="GM47" s="127"/>
      <c r="GN47" s="127"/>
      <c r="GO47" s="127"/>
      <c r="GP47" s="127"/>
      <c r="GQ47" s="127"/>
      <c r="GR47" s="127"/>
      <c r="GS47" s="127"/>
      <c r="GT47" s="127"/>
      <c r="GU47" s="127"/>
      <c r="GV47" s="127"/>
      <c r="GW47" s="127"/>
      <c r="GX47" s="127"/>
      <c r="GY47" s="127"/>
      <c r="GZ47" s="127"/>
      <c r="HA47" s="127"/>
      <c r="HB47" s="127"/>
      <c r="HC47" s="127"/>
      <c r="HD47" s="127"/>
      <c r="HE47" s="127"/>
      <c r="HF47" s="127"/>
      <c r="HG47" s="127"/>
      <c r="HH47" s="127"/>
      <c r="HI47" s="127"/>
      <c r="HJ47" s="127"/>
      <c r="HK47" s="127"/>
      <c r="HL47" s="127"/>
      <c r="HM47" s="127"/>
      <c r="HN47" s="127"/>
      <c r="HO47" s="127"/>
      <c r="HP47" s="127"/>
      <c r="HQ47" s="127"/>
      <c r="HR47" s="127"/>
      <c r="HS47" s="127"/>
      <c r="HT47" s="127"/>
      <c r="HU47" s="127"/>
      <c r="HV47" s="127"/>
      <c r="HW47" s="127"/>
      <c r="HX47" s="127"/>
      <c r="HY47" s="127"/>
      <c r="HZ47" s="127"/>
      <c r="IA47" s="127"/>
      <c r="IB47" s="127"/>
      <c r="IC47" s="127"/>
      <c r="ID47" s="127"/>
      <c r="IE47" s="127"/>
      <c r="IF47" s="127"/>
      <c r="IG47" s="127"/>
      <c r="IH47" s="127"/>
      <c r="II47" s="127"/>
      <c r="IJ47" s="127"/>
      <c r="IK47" s="127"/>
      <c r="IL47" s="127"/>
      <c r="IM47" s="127"/>
      <c r="IN47" s="127"/>
      <c r="IO47" s="127"/>
      <c r="IP47" s="127"/>
      <c r="IQ47" s="127"/>
      <c r="IR47" s="127"/>
      <c r="IS47" s="127"/>
      <c r="IT47" s="127"/>
      <c r="IU47" s="127"/>
      <c r="IV47" s="127"/>
      <c r="IW47" s="127"/>
    </row>
    <row r="48" spans="1:257" x14ac:dyDescent="0.25">
      <c r="B48" s="128"/>
      <c r="C48" s="129"/>
      <c r="D48" s="129"/>
      <c r="E48" s="129"/>
      <c r="F48" s="124"/>
      <c r="G48" s="124"/>
      <c r="H48" s="34"/>
    </row>
    <row r="49" spans="7:11" ht="15.75" x14ac:dyDescent="0.25">
      <c r="G49" s="130"/>
    </row>
    <row r="50" spans="7:11" ht="15.75" x14ac:dyDescent="0.25">
      <c r="G50" s="130"/>
    </row>
    <row r="51" spans="7:11" ht="15.75" x14ac:dyDescent="0.25">
      <c r="G51" s="130"/>
      <c r="K51" s="95"/>
    </row>
    <row r="52" spans="7:11" ht="15.75" x14ac:dyDescent="0.25">
      <c r="G52" s="130"/>
    </row>
    <row r="53" spans="7:11" ht="15.75" x14ac:dyDescent="0.25">
      <c r="G53" s="130"/>
      <c r="J53" s="95"/>
    </row>
  </sheetData>
  <mergeCells count="6">
    <mergeCell ref="A6:H6"/>
    <mergeCell ref="A1:H1"/>
    <mergeCell ref="B2:G2"/>
    <mergeCell ref="B3:G3"/>
    <mergeCell ref="A4:H4"/>
    <mergeCell ref="A5:H5"/>
  </mergeCells>
  <pageMargins left="0.98402777777777795" right="0.59027777777777801" top="0.15763888888888899" bottom="0.15763888888888899" header="0.511811023622047" footer="0.511811023622047"/>
  <pageSetup paperSize="9" scale="6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IW52"/>
  <sheetViews>
    <sheetView view="pageBreakPreview" zoomScale="180" zoomScaleNormal="100" zoomScalePageLayoutView="180" workbookViewId="0">
      <selection activeCell="F18" sqref="F18"/>
    </sheetView>
  </sheetViews>
  <sheetFormatPr defaultColWidth="11.5703125" defaultRowHeight="12.75" x14ac:dyDescent="0.2"/>
  <cols>
    <col min="1" max="1" width="5.140625" style="16" customWidth="1"/>
    <col min="2" max="2" width="51.28515625" style="79" customWidth="1"/>
    <col min="3" max="3" width="12.140625" style="16" customWidth="1"/>
    <col min="4" max="4" width="11.5703125" style="16"/>
    <col min="5" max="5" width="11.28515625" style="16" customWidth="1"/>
    <col min="6" max="6" width="14.28515625" style="79" customWidth="1"/>
    <col min="7" max="7" width="13.28515625" style="79" customWidth="1"/>
    <col min="8" max="8" width="10.5703125" style="79" customWidth="1"/>
    <col min="9" max="256" width="8.85546875" style="79" customWidth="1"/>
    <col min="257" max="257" width="11.5703125" style="131"/>
    <col min="258" max="16384" width="11.5703125" style="132"/>
  </cols>
  <sheetData>
    <row r="1" spans="1:11" ht="45" customHeight="1" x14ac:dyDescent="0.2">
      <c r="A1" s="9" t="s">
        <v>95</v>
      </c>
      <c r="B1" s="9"/>
      <c r="C1" s="9"/>
      <c r="D1" s="9"/>
      <c r="E1" s="9"/>
      <c r="F1" s="9"/>
      <c r="G1" s="9"/>
      <c r="H1" s="9"/>
      <c r="I1" s="80"/>
      <c r="J1" s="80"/>
      <c r="K1" s="80"/>
    </row>
    <row r="2" spans="1:11" ht="18" customHeight="1" x14ac:dyDescent="0.2">
      <c r="A2" s="20"/>
      <c r="B2" s="8" t="s">
        <v>1</v>
      </c>
      <c r="C2" s="8"/>
      <c r="D2" s="8"/>
      <c r="E2" s="8"/>
      <c r="F2" s="8"/>
      <c r="G2" s="8"/>
      <c r="H2" s="81"/>
      <c r="I2" s="82"/>
      <c r="J2" s="82"/>
      <c r="K2" s="82"/>
    </row>
    <row r="3" spans="1:11" x14ac:dyDescent="0.2">
      <c r="A3" s="20"/>
      <c r="B3" s="7" t="s">
        <v>2</v>
      </c>
      <c r="C3" s="7"/>
      <c r="D3" s="7"/>
      <c r="E3" s="7"/>
      <c r="F3" s="7"/>
      <c r="G3" s="7"/>
      <c r="H3" s="83"/>
      <c r="I3" s="133"/>
      <c r="J3" s="82"/>
      <c r="K3" s="82"/>
    </row>
    <row r="4" spans="1:11" ht="15.75" customHeight="1" x14ac:dyDescent="0.2">
      <c r="A4" s="6" t="s">
        <v>3</v>
      </c>
      <c r="B4" s="6"/>
      <c r="C4" s="6"/>
      <c r="D4" s="6"/>
      <c r="E4" s="6"/>
      <c r="F4" s="6"/>
      <c r="G4" s="6"/>
      <c r="H4" s="6"/>
    </row>
    <row r="5" spans="1:11" ht="21" customHeight="1" x14ac:dyDescent="0.35">
      <c r="A5" s="4" t="s">
        <v>96</v>
      </c>
      <c r="B5" s="4"/>
      <c r="C5" s="4"/>
      <c r="D5" s="4"/>
      <c r="E5" s="4"/>
      <c r="F5" s="4"/>
      <c r="G5" s="4"/>
      <c r="H5" s="4"/>
      <c r="I5" s="82"/>
      <c r="J5" s="82"/>
      <c r="K5" s="82"/>
    </row>
    <row r="6" spans="1:11" ht="33" customHeight="1" x14ac:dyDescent="0.2">
      <c r="A6" s="5" t="s">
        <v>97</v>
      </c>
      <c r="B6" s="5"/>
      <c r="C6" s="5"/>
      <c r="D6" s="5"/>
      <c r="E6" s="5"/>
      <c r="F6" s="5"/>
      <c r="G6" s="5"/>
      <c r="H6" s="5"/>
      <c r="I6" s="82"/>
      <c r="J6" s="82"/>
      <c r="K6" s="82"/>
    </row>
    <row r="7" spans="1:11" ht="81.75" customHeight="1" x14ac:dyDescent="0.2">
      <c r="A7" s="23" t="s">
        <v>6</v>
      </c>
      <c r="B7" s="84" t="s">
        <v>7</v>
      </c>
      <c r="C7" s="25" t="s">
        <v>8</v>
      </c>
      <c r="D7" s="25" t="s">
        <v>98</v>
      </c>
      <c r="E7" s="25" t="s">
        <v>10</v>
      </c>
      <c r="F7" s="25" t="s">
        <v>80</v>
      </c>
      <c r="G7" s="84" t="s">
        <v>99</v>
      </c>
      <c r="H7" s="25" t="s">
        <v>10</v>
      </c>
      <c r="I7" s="82"/>
      <c r="J7" s="82"/>
      <c r="K7" s="82"/>
    </row>
    <row r="8" spans="1:11" ht="23.85" customHeight="1" x14ac:dyDescent="0.2">
      <c r="A8" s="74">
        <v>1</v>
      </c>
      <c r="B8" s="91" t="s">
        <v>15</v>
      </c>
      <c r="C8" s="134">
        <v>12</v>
      </c>
      <c r="D8" s="134">
        <v>11</v>
      </c>
      <c r="E8" s="134">
        <v>97</v>
      </c>
      <c r="F8" s="135">
        <v>3012</v>
      </c>
      <c r="G8" s="135">
        <v>1299</v>
      </c>
      <c r="H8" s="136">
        <v>0.43</v>
      </c>
    </row>
    <row r="9" spans="1:11" ht="25.5" x14ac:dyDescent="0.2">
      <c r="A9" s="137" t="s">
        <v>16</v>
      </c>
      <c r="B9" s="67" t="s">
        <v>17</v>
      </c>
      <c r="C9" s="138">
        <v>12</v>
      </c>
      <c r="D9" s="139">
        <v>11</v>
      </c>
      <c r="E9" s="140">
        <f>D9/C9</f>
        <v>0.91666666666666663</v>
      </c>
      <c r="F9" s="40">
        <v>2964</v>
      </c>
      <c r="G9" s="40">
        <v>1297</v>
      </c>
      <c r="H9" s="141">
        <f>G9/F9</f>
        <v>0.43758434547908232</v>
      </c>
    </row>
    <row r="10" spans="1:11" ht="14.85" customHeight="1" x14ac:dyDescent="0.2">
      <c r="A10" s="137" t="s">
        <v>18</v>
      </c>
      <c r="B10" s="67" t="s">
        <v>19</v>
      </c>
      <c r="C10" s="138">
        <v>0</v>
      </c>
      <c r="D10" s="139">
        <v>0</v>
      </c>
      <c r="E10" s="140">
        <v>0</v>
      </c>
      <c r="F10" s="40">
        <v>0</v>
      </c>
      <c r="G10" s="40">
        <v>0</v>
      </c>
      <c r="H10" s="141">
        <v>0</v>
      </c>
    </row>
    <row r="11" spans="1:11" ht="15.95" customHeight="1" x14ac:dyDescent="0.2">
      <c r="A11" s="137" t="s">
        <v>20</v>
      </c>
      <c r="B11" s="67" t="s">
        <v>21</v>
      </c>
      <c r="C11" s="138">
        <v>0</v>
      </c>
      <c r="D11" s="139">
        <v>0</v>
      </c>
      <c r="E11" s="140">
        <v>0</v>
      </c>
      <c r="F11" s="40">
        <v>0</v>
      </c>
      <c r="G11" s="40">
        <v>0</v>
      </c>
      <c r="H11" s="141">
        <v>0</v>
      </c>
    </row>
    <row r="12" spans="1:11" ht="17.850000000000001" customHeight="1" x14ac:dyDescent="0.2">
      <c r="A12" s="137" t="s">
        <v>22</v>
      </c>
      <c r="B12" s="67" t="s">
        <v>23</v>
      </c>
      <c r="C12" s="138">
        <v>0</v>
      </c>
      <c r="D12" s="139">
        <v>0</v>
      </c>
      <c r="E12" s="140">
        <v>0</v>
      </c>
      <c r="F12" s="40">
        <v>0</v>
      </c>
      <c r="G12" s="40">
        <v>0</v>
      </c>
      <c r="H12" s="141">
        <v>0</v>
      </c>
    </row>
    <row r="13" spans="1:11" ht="15.95" customHeight="1" x14ac:dyDescent="0.2">
      <c r="A13" s="137" t="s">
        <v>24</v>
      </c>
      <c r="B13" s="67" t="s">
        <v>25</v>
      </c>
      <c r="C13" s="138">
        <v>0</v>
      </c>
      <c r="D13" s="139">
        <v>0</v>
      </c>
      <c r="E13" s="140">
        <v>0</v>
      </c>
      <c r="F13" s="40">
        <v>0</v>
      </c>
      <c r="G13" s="40">
        <v>0</v>
      </c>
      <c r="H13" s="141">
        <v>0</v>
      </c>
    </row>
    <row r="14" spans="1:11" ht="39.75" customHeight="1" x14ac:dyDescent="0.2">
      <c r="A14" s="137" t="s">
        <v>26</v>
      </c>
      <c r="B14" s="67" t="s">
        <v>27</v>
      </c>
      <c r="C14" s="138">
        <v>2</v>
      </c>
      <c r="D14" s="139">
        <v>1</v>
      </c>
      <c r="E14" s="140">
        <f>D14/C14</f>
        <v>0.5</v>
      </c>
      <c r="F14" s="40">
        <v>48</v>
      </c>
      <c r="G14" s="40">
        <v>2</v>
      </c>
      <c r="H14" s="141">
        <f>G14/F14</f>
        <v>4.1666666666666664E-2</v>
      </c>
    </row>
    <row r="15" spans="1:11" x14ac:dyDescent="0.2">
      <c r="A15" s="137" t="s">
        <v>28</v>
      </c>
      <c r="B15" s="67" t="s">
        <v>29</v>
      </c>
      <c r="C15" s="138">
        <v>0</v>
      </c>
      <c r="D15" s="139">
        <v>0</v>
      </c>
      <c r="E15" s="138">
        <v>0</v>
      </c>
      <c r="F15" s="40">
        <v>0</v>
      </c>
      <c r="G15" s="40">
        <v>0</v>
      </c>
      <c r="H15" s="141">
        <v>0</v>
      </c>
    </row>
    <row r="16" spans="1:11" ht="15.75" customHeight="1" x14ac:dyDescent="0.2">
      <c r="A16" s="137" t="s">
        <v>30</v>
      </c>
      <c r="B16" s="102" t="s">
        <v>31</v>
      </c>
      <c r="C16" s="138">
        <v>0</v>
      </c>
      <c r="D16" s="139">
        <v>0</v>
      </c>
      <c r="E16" s="142">
        <v>0</v>
      </c>
      <c r="F16" s="40">
        <v>0</v>
      </c>
      <c r="G16" s="40">
        <v>0</v>
      </c>
      <c r="H16" s="141">
        <v>0</v>
      </c>
    </row>
    <row r="17" spans="1:8" x14ac:dyDescent="0.2">
      <c r="A17" s="74">
        <v>2</v>
      </c>
      <c r="B17" s="91" t="s">
        <v>32</v>
      </c>
      <c r="C17" s="134">
        <v>12</v>
      </c>
      <c r="D17" s="143">
        <v>11</v>
      </c>
      <c r="E17" s="134">
        <v>92</v>
      </c>
      <c r="F17" s="135">
        <v>10616</v>
      </c>
      <c r="G17" s="135">
        <f>G18+G19+G20+G21+G22+G23</f>
        <v>4338</v>
      </c>
      <c r="H17" s="136">
        <v>0.4</v>
      </c>
    </row>
    <row r="18" spans="1:8" ht="65.650000000000006" customHeight="1" x14ac:dyDescent="0.2">
      <c r="A18" s="137" t="s">
        <v>33</v>
      </c>
      <c r="B18" s="67" t="s">
        <v>34</v>
      </c>
      <c r="C18" s="138">
        <v>12</v>
      </c>
      <c r="D18" s="139">
        <v>11</v>
      </c>
      <c r="E18" s="140">
        <v>0.92</v>
      </c>
      <c r="F18" s="144">
        <v>2964</v>
      </c>
      <c r="G18" s="144">
        <v>1243</v>
      </c>
      <c r="H18" s="141">
        <f t="shared" ref="H18:H23" si="0">G18/F18</f>
        <v>0.41936572199730093</v>
      </c>
    </row>
    <row r="19" spans="1:8" ht="30.75" customHeight="1" x14ac:dyDescent="0.2">
      <c r="A19" s="137" t="s">
        <v>35</v>
      </c>
      <c r="B19" s="109" t="s">
        <v>36</v>
      </c>
      <c r="C19" s="145" t="s">
        <v>100</v>
      </c>
      <c r="D19" s="139">
        <v>7</v>
      </c>
      <c r="E19" s="140">
        <v>0.5</v>
      </c>
      <c r="F19" s="144">
        <v>576</v>
      </c>
      <c r="G19" s="144">
        <v>156</v>
      </c>
      <c r="H19" s="141">
        <f t="shared" si="0"/>
        <v>0.27083333333333331</v>
      </c>
    </row>
    <row r="20" spans="1:8" ht="47.85" customHeight="1" x14ac:dyDescent="0.2">
      <c r="A20" s="137" t="s">
        <v>37</v>
      </c>
      <c r="B20" s="109" t="s">
        <v>38</v>
      </c>
      <c r="C20" s="145" t="s">
        <v>100</v>
      </c>
      <c r="D20" s="139">
        <v>11</v>
      </c>
      <c r="E20" s="140">
        <f>D20/C20</f>
        <v>0.91666666666666663</v>
      </c>
      <c r="F20" s="144">
        <v>2964</v>
      </c>
      <c r="G20" s="144">
        <v>1223</v>
      </c>
      <c r="H20" s="141">
        <f t="shared" si="0"/>
        <v>0.41261808367071523</v>
      </c>
    </row>
    <row r="21" spans="1:8" ht="39" customHeight="1" x14ac:dyDescent="0.2">
      <c r="A21" s="137" t="s">
        <v>39</v>
      </c>
      <c r="B21" s="113" t="s">
        <v>40</v>
      </c>
      <c r="C21" s="146">
        <v>12</v>
      </c>
      <c r="D21" s="139">
        <v>11</v>
      </c>
      <c r="E21" s="140">
        <f>D21/C21</f>
        <v>0.91666666666666663</v>
      </c>
      <c r="F21" s="144">
        <v>572</v>
      </c>
      <c r="G21" s="144">
        <v>245</v>
      </c>
      <c r="H21" s="141">
        <f t="shared" si="0"/>
        <v>0.42832167832167833</v>
      </c>
    </row>
    <row r="22" spans="1:8" x14ac:dyDescent="0.2">
      <c r="A22" s="137" t="s">
        <v>41</v>
      </c>
      <c r="B22" s="67" t="s">
        <v>42</v>
      </c>
      <c r="C22" s="146">
        <v>12</v>
      </c>
      <c r="D22" s="139">
        <v>11</v>
      </c>
      <c r="E22" s="140">
        <f>D22/C22</f>
        <v>0.91666666666666663</v>
      </c>
      <c r="F22" s="144">
        <v>2964</v>
      </c>
      <c r="G22" s="144">
        <v>1215</v>
      </c>
      <c r="H22" s="141">
        <f t="shared" si="0"/>
        <v>0.40991902834008098</v>
      </c>
    </row>
    <row r="23" spans="1:8" ht="44.85" customHeight="1" x14ac:dyDescent="0.2">
      <c r="A23" s="137" t="s">
        <v>43</v>
      </c>
      <c r="B23" s="113" t="s">
        <v>44</v>
      </c>
      <c r="C23" s="146">
        <v>12</v>
      </c>
      <c r="D23" s="139">
        <v>11</v>
      </c>
      <c r="E23" s="140">
        <f>D23/C23</f>
        <v>0.91666666666666663</v>
      </c>
      <c r="F23" s="144">
        <v>576</v>
      </c>
      <c r="G23" s="144">
        <v>256</v>
      </c>
      <c r="H23" s="141">
        <f t="shared" si="0"/>
        <v>0.44444444444444442</v>
      </c>
    </row>
    <row r="24" spans="1:8" x14ac:dyDescent="0.2">
      <c r="A24" s="74">
        <v>3</v>
      </c>
      <c r="B24" s="61" t="s">
        <v>45</v>
      </c>
      <c r="C24" s="147">
        <v>10</v>
      </c>
      <c r="D24" s="143">
        <v>8</v>
      </c>
      <c r="E24" s="147">
        <v>80</v>
      </c>
      <c r="F24" s="135">
        <v>216</v>
      </c>
      <c r="G24" s="135">
        <f>G25+G26</f>
        <v>96</v>
      </c>
      <c r="H24" s="136">
        <v>0.45</v>
      </c>
    </row>
    <row r="25" spans="1:8" ht="25.5" x14ac:dyDescent="0.2">
      <c r="A25" s="137" t="s">
        <v>46</v>
      </c>
      <c r="B25" s="67" t="s">
        <v>47</v>
      </c>
      <c r="C25" s="146">
        <v>10</v>
      </c>
      <c r="D25" s="139">
        <v>8</v>
      </c>
      <c r="E25" s="140">
        <f>D25/C25</f>
        <v>0.8</v>
      </c>
      <c r="F25" s="144">
        <v>120</v>
      </c>
      <c r="G25" s="144">
        <v>48</v>
      </c>
      <c r="H25" s="141">
        <f>G25/F25</f>
        <v>0.4</v>
      </c>
    </row>
    <row r="26" spans="1:8" x14ac:dyDescent="0.2">
      <c r="A26" s="137" t="s">
        <v>48</v>
      </c>
      <c r="B26" s="68" t="s">
        <v>49</v>
      </c>
      <c r="C26" s="146">
        <v>8</v>
      </c>
      <c r="D26" s="139">
        <v>8</v>
      </c>
      <c r="E26" s="140">
        <f>D26/C26</f>
        <v>1</v>
      </c>
      <c r="F26" s="144">
        <v>96</v>
      </c>
      <c r="G26" s="144">
        <v>48</v>
      </c>
      <c r="H26" s="141">
        <f>G26/F26</f>
        <v>0.5</v>
      </c>
    </row>
    <row r="27" spans="1:8" ht="21.75" customHeight="1" x14ac:dyDescent="0.2">
      <c r="A27" s="137" t="s">
        <v>50</v>
      </c>
      <c r="B27" s="67" t="s">
        <v>51</v>
      </c>
      <c r="C27" s="146">
        <v>0</v>
      </c>
      <c r="D27" s="139">
        <v>0</v>
      </c>
      <c r="E27" s="146">
        <v>0</v>
      </c>
      <c r="F27" s="144">
        <v>0</v>
      </c>
      <c r="G27" s="144">
        <v>0</v>
      </c>
      <c r="H27" s="141">
        <v>0</v>
      </c>
    </row>
    <row r="28" spans="1:8" x14ac:dyDescent="0.2">
      <c r="A28" s="74">
        <v>4</v>
      </c>
      <c r="B28" s="61" t="s">
        <v>52</v>
      </c>
      <c r="C28" s="147">
        <v>12</v>
      </c>
      <c r="D28" s="143">
        <v>11</v>
      </c>
      <c r="E28" s="147">
        <v>92</v>
      </c>
      <c r="F28" s="135">
        <v>1728</v>
      </c>
      <c r="G28" s="135">
        <f>G29+G30+G31+G32+G33</f>
        <v>780</v>
      </c>
      <c r="H28" s="136">
        <v>0.46</v>
      </c>
    </row>
    <row r="29" spans="1:8" ht="22.9" customHeight="1" x14ac:dyDescent="0.2">
      <c r="A29" s="137" t="s">
        <v>53</v>
      </c>
      <c r="B29" s="67" t="s">
        <v>54</v>
      </c>
      <c r="C29" s="146">
        <v>0</v>
      </c>
      <c r="D29" s="139">
        <v>0</v>
      </c>
      <c r="E29" s="146">
        <v>0</v>
      </c>
      <c r="F29" s="144">
        <v>0</v>
      </c>
      <c r="G29" s="144">
        <v>0</v>
      </c>
      <c r="H29" s="141">
        <v>0</v>
      </c>
    </row>
    <row r="30" spans="1:8" ht="27.95" customHeight="1" x14ac:dyDescent="0.2">
      <c r="A30" s="137" t="s">
        <v>55</v>
      </c>
      <c r="B30" s="67" t="s">
        <v>56</v>
      </c>
      <c r="C30" s="146">
        <v>0</v>
      </c>
      <c r="D30" s="139">
        <v>0</v>
      </c>
      <c r="E30" s="146">
        <v>0</v>
      </c>
      <c r="F30" s="144">
        <v>0</v>
      </c>
      <c r="G30" s="144">
        <v>0</v>
      </c>
      <c r="H30" s="141">
        <v>0</v>
      </c>
    </row>
    <row r="31" spans="1:8" ht="44.85" customHeight="1" x14ac:dyDescent="0.2">
      <c r="A31" s="137" t="s">
        <v>57</v>
      </c>
      <c r="B31" s="67" t="s">
        <v>58</v>
      </c>
      <c r="C31" s="146">
        <v>0</v>
      </c>
      <c r="D31" s="139">
        <v>0</v>
      </c>
      <c r="E31" s="146">
        <v>0</v>
      </c>
      <c r="F31" s="144">
        <v>0</v>
      </c>
      <c r="G31" s="144">
        <v>0</v>
      </c>
      <c r="H31" s="141">
        <v>0</v>
      </c>
    </row>
    <row r="32" spans="1:8" ht="35.85" customHeight="1" x14ac:dyDescent="0.2">
      <c r="A32" s="137" t="s">
        <v>59</v>
      </c>
      <c r="B32" s="67" t="s">
        <v>60</v>
      </c>
      <c r="C32" s="146">
        <v>12</v>
      </c>
      <c r="D32" s="139">
        <v>11</v>
      </c>
      <c r="E32" s="140">
        <f>D32/C32</f>
        <v>0.91666666666666663</v>
      </c>
      <c r="F32" s="144">
        <v>1152</v>
      </c>
      <c r="G32" s="144">
        <v>512</v>
      </c>
      <c r="H32" s="141">
        <f>G32/F32</f>
        <v>0.44444444444444442</v>
      </c>
    </row>
    <row r="33" spans="1:256" ht="25.5" x14ac:dyDescent="0.2">
      <c r="A33" s="137" t="s">
        <v>61</v>
      </c>
      <c r="B33" s="67" t="s">
        <v>62</v>
      </c>
      <c r="C33" s="146">
        <v>12</v>
      </c>
      <c r="D33" s="139">
        <v>11</v>
      </c>
      <c r="E33" s="140">
        <f>D33/C33</f>
        <v>0.91666666666666663</v>
      </c>
      <c r="F33" s="144">
        <v>576</v>
      </c>
      <c r="G33" s="144">
        <v>268</v>
      </c>
      <c r="H33" s="141">
        <f>G33/F33</f>
        <v>0.46527777777777779</v>
      </c>
    </row>
    <row r="34" spans="1:256" x14ac:dyDescent="0.2">
      <c r="A34" s="74">
        <v>5</v>
      </c>
      <c r="B34" s="61" t="s">
        <v>63</v>
      </c>
      <c r="C34" s="147">
        <v>12</v>
      </c>
      <c r="D34" s="143">
        <v>8</v>
      </c>
      <c r="E34" s="147">
        <v>67</v>
      </c>
      <c r="F34" s="135">
        <v>1248</v>
      </c>
      <c r="G34" s="135">
        <f>G35</f>
        <v>398</v>
      </c>
      <c r="H34" s="136">
        <f>G34/F34</f>
        <v>0.31891025641025639</v>
      </c>
    </row>
    <row r="35" spans="1:256" ht="24.75" customHeight="1" x14ac:dyDescent="0.2">
      <c r="A35" s="137" t="s">
        <v>64</v>
      </c>
      <c r="B35" s="67" t="s">
        <v>65</v>
      </c>
      <c r="C35" s="146">
        <v>12</v>
      </c>
      <c r="D35" s="139">
        <v>8</v>
      </c>
      <c r="E35" s="140">
        <f>D35/C35</f>
        <v>0.66666666666666663</v>
      </c>
      <c r="F35" s="144">
        <v>1248</v>
      </c>
      <c r="G35" s="144">
        <v>398</v>
      </c>
      <c r="H35" s="141">
        <f>G35/F35</f>
        <v>0.31891025641025639</v>
      </c>
    </row>
    <row r="36" spans="1:256" x14ac:dyDescent="0.2">
      <c r="A36" s="137"/>
      <c r="B36" s="67" t="s">
        <v>66</v>
      </c>
      <c r="C36" s="146">
        <v>0</v>
      </c>
      <c r="D36" s="139">
        <v>0</v>
      </c>
      <c r="E36" s="146">
        <v>0</v>
      </c>
      <c r="F36" s="144">
        <v>0</v>
      </c>
      <c r="G36" s="144">
        <v>0</v>
      </c>
      <c r="H36" s="141">
        <v>0</v>
      </c>
    </row>
    <row r="37" spans="1:256" ht="26.25" customHeight="1" x14ac:dyDescent="0.2">
      <c r="A37" s="137" t="s">
        <v>67</v>
      </c>
      <c r="B37" s="67" t="s">
        <v>68</v>
      </c>
      <c r="C37" s="146">
        <v>0</v>
      </c>
      <c r="D37" s="139">
        <v>0</v>
      </c>
      <c r="E37" s="146">
        <v>0</v>
      </c>
      <c r="F37" s="144">
        <v>0</v>
      </c>
      <c r="G37" s="144">
        <v>0</v>
      </c>
      <c r="H37" s="141">
        <v>0</v>
      </c>
    </row>
    <row r="38" spans="1:256" x14ac:dyDescent="0.2">
      <c r="A38" s="74">
        <v>6</v>
      </c>
      <c r="B38" s="61" t="s">
        <v>69</v>
      </c>
      <c r="C38" s="147">
        <v>12</v>
      </c>
      <c r="D38" s="143">
        <v>11</v>
      </c>
      <c r="E38" s="147">
        <v>92</v>
      </c>
      <c r="F38" s="135">
        <v>372</v>
      </c>
      <c r="G38" s="135">
        <f>G39+G40+G41</f>
        <v>135</v>
      </c>
      <c r="H38" s="136">
        <v>0.4</v>
      </c>
    </row>
    <row r="39" spans="1:256" ht="25.5" x14ac:dyDescent="0.2">
      <c r="A39" s="137" t="s">
        <v>70</v>
      </c>
      <c r="B39" s="67" t="s">
        <v>71</v>
      </c>
      <c r="C39" s="146">
        <v>12</v>
      </c>
      <c r="D39" s="139">
        <v>11</v>
      </c>
      <c r="E39" s="140">
        <f>D39/C39</f>
        <v>0.91666666666666663</v>
      </c>
      <c r="F39" s="144">
        <v>144</v>
      </c>
      <c r="G39" s="144">
        <v>63</v>
      </c>
      <c r="H39" s="141">
        <f>G39/F39</f>
        <v>0.4375</v>
      </c>
    </row>
    <row r="40" spans="1:256" ht="25.5" x14ac:dyDescent="0.2">
      <c r="A40" s="137" t="s">
        <v>72</v>
      </c>
      <c r="B40" s="67" t="s">
        <v>73</v>
      </c>
      <c r="C40" s="146">
        <v>7</v>
      </c>
      <c r="D40" s="139">
        <v>1</v>
      </c>
      <c r="E40" s="140">
        <f>D40/C40</f>
        <v>0.14285714285714285</v>
      </c>
      <c r="F40" s="144">
        <v>84</v>
      </c>
      <c r="G40" s="144">
        <v>8</v>
      </c>
      <c r="H40" s="141">
        <f>G40/F40</f>
        <v>9.5238095238095233E-2</v>
      </c>
    </row>
    <row r="41" spans="1:256" ht="25.5" x14ac:dyDescent="0.2">
      <c r="A41" s="137" t="s">
        <v>74</v>
      </c>
      <c r="B41" s="67" t="s">
        <v>75</v>
      </c>
      <c r="C41" s="146">
        <v>12</v>
      </c>
      <c r="D41" s="139">
        <v>11</v>
      </c>
      <c r="E41" s="140">
        <f>D41/C41</f>
        <v>0.91666666666666663</v>
      </c>
      <c r="F41" s="144">
        <v>144</v>
      </c>
      <c r="G41" s="144">
        <v>64</v>
      </c>
      <c r="H41" s="141">
        <f>G41/F41</f>
        <v>0.44444444444444442</v>
      </c>
    </row>
    <row r="42" spans="1:256" ht="26.25" customHeight="1" x14ac:dyDescent="0.2">
      <c r="A42" s="74">
        <v>7</v>
      </c>
      <c r="B42" s="61" t="s">
        <v>85</v>
      </c>
      <c r="C42" s="147">
        <v>12</v>
      </c>
      <c r="D42" s="143">
        <v>10</v>
      </c>
      <c r="E42" s="147">
        <v>83</v>
      </c>
      <c r="F42" s="135">
        <v>576</v>
      </c>
      <c r="G42" s="135">
        <f>G46</f>
        <v>228</v>
      </c>
      <c r="H42" s="136">
        <v>0.4</v>
      </c>
    </row>
    <row r="43" spans="1:256" ht="25.5" x14ac:dyDescent="0.2">
      <c r="A43" s="137" t="s">
        <v>86</v>
      </c>
      <c r="B43" s="67" t="s">
        <v>87</v>
      </c>
      <c r="C43" s="146">
        <v>0</v>
      </c>
      <c r="D43" s="139">
        <v>0</v>
      </c>
      <c r="E43" s="146">
        <v>0</v>
      </c>
      <c r="F43" s="144">
        <v>0</v>
      </c>
      <c r="G43" s="144">
        <v>0</v>
      </c>
      <c r="H43" s="141">
        <v>0</v>
      </c>
    </row>
    <row r="44" spans="1:256" ht="25.5" x14ac:dyDescent="0.2">
      <c r="A44" s="137" t="s">
        <v>88</v>
      </c>
      <c r="B44" s="67" t="s">
        <v>89</v>
      </c>
      <c r="C44" s="146">
        <v>0</v>
      </c>
      <c r="D44" s="139">
        <v>0</v>
      </c>
      <c r="E44" s="140">
        <v>0</v>
      </c>
      <c r="F44" s="144">
        <v>0</v>
      </c>
      <c r="G44" s="144">
        <v>0</v>
      </c>
      <c r="H44" s="141">
        <v>0</v>
      </c>
    </row>
    <row r="45" spans="1:256" x14ac:dyDescent="0.2">
      <c r="A45" s="137" t="s">
        <v>90</v>
      </c>
      <c r="B45" s="67" t="s">
        <v>91</v>
      </c>
      <c r="C45" s="146">
        <v>0</v>
      </c>
      <c r="D45" s="139">
        <v>0</v>
      </c>
      <c r="E45" s="146">
        <v>0</v>
      </c>
      <c r="F45" s="144">
        <v>0</v>
      </c>
      <c r="G45" s="144">
        <v>0</v>
      </c>
      <c r="H45" s="141">
        <v>0</v>
      </c>
    </row>
    <row r="46" spans="1:256" ht="25.5" x14ac:dyDescent="0.2">
      <c r="A46" s="137" t="s">
        <v>92</v>
      </c>
      <c r="B46" s="67" t="s">
        <v>93</v>
      </c>
      <c r="C46" s="146">
        <v>12</v>
      </c>
      <c r="D46" s="139">
        <v>10</v>
      </c>
      <c r="E46" s="140">
        <f>D46/C46</f>
        <v>0.83333333333333337</v>
      </c>
      <c r="F46" s="144">
        <v>576</v>
      </c>
      <c r="G46" s="144">
        <v>228</v>
      </c>
      <c r="H46" s="141">
        <v>0.39</v>
      </c>
    </row>
    <row r="47" spans="1:256" x14ac:dyDescent="0.2">
      <c r="A47" s="148" t="s">
        <v>94</v>
      </c>
      <c r="B47" s="149" t="s">
        <v>77</v>
      </c>
      <c r="C47" s="150">
        <v>12</v>
      </c>
      <c r="D47" s="151">
        <v>11</v>
      </c>
      <c r="E47" s="152">
        <f>D47/C47</f>
        <v>0.91666666666666663</v>
      </c>
      <c r="F47" s="153">
        <f>F8+F17+F24+F28+F34+F38+F42</f>
        <v>17768</v>
      </c>
      <c r="G47" s="153">
        <f>G8+G17+G24+G28+G34+G38+G42</f>
        <v>7274</v>
      </c>
      <c r="H47" s="136">
        <f>G47/F47</f>
        <v>0.4093876632147681</v>
      </c>
      <c r="I47" s="127"/>
      <c r="J47" s="127"/>
      <c r="K47" s="154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  <c r="AH47" s="127"/>
      <c r="AI47" s="127"/>
      <c r="AJ47" s="127"/>
      <c r="AK47" s="127"/>
      <c r="AL47" s="127"/>
      <c r="AM47" s="127"/>
      <c r="AN47" s="127"/>
      <c r="AO47" s="127"/>
      <c r="AP47" s="127"/>
      <c r="AQ47" s="127"/>
      <c r="AR47" s="127"/>
      <c r="AS47" s="127"/>
      <c r="AT47" s="127"/>
      <c r="AU47" s="127"/>
      <c r="AV47" s="127"/>
      <c r="AW47" s="127"/>
      <c r="AX47" s="127"/>
      <c r="AY47" s="127"/>
      <c r="AZ47" s="127"/>
      <c r="BA47" s="127"/>
      <c r="BB47" s="127"/>
      <c r="BC47" s="127"/>
      <c r="BD47" s="127"/>
      <c r="BE47" s="127"/>
      <c r="BF47" s="127"/>
      <c r="BG47" s="127"/>
      <c r="BH47" s="127"/>
      <c r="BI47" s="127"/>
      <c r="BJ47" s="127"/>
      <c r="BK47" s="127"/>
      <c r="BL47" s="127"/>
      <c r="BM47" s="127"/>
      <c r="BN47" s="127"/>
      <c r="BO47" s="127"/>
      <c r="BP47" s="127"/>
      <c r="BQ47" s="127"/>
      <c r="BR47" s="127"/>
      <c r="BS47" s="127"/>
      <c r="BT47" s="127"/>
      <c r="BU47" s="127"/>
      <c r="BV47" s="127"/>
      <c r="BW47" s="127"/>
      <c r="BX47" s="127"/>
      <c r="BY47" s="127"/>
      <c r="BZ47" s="127"/>
      <c r="CA47" s="127"/>
      <c r="CB47" s="127"/>
      <c r="CC47" s="127"/>
      <c r="CD47" s="127"/>
      <c r="CE47" s="127"/>
      <c r="CF47" s="127"/>
      <c r="CG47" s="127"/>
      <c r="CH47" s="127"/>
      <c r="CI47" s="127"/>
      <c r="CJ47" s="127"/>
      <c r="CK47" s="127"/>
      <c r="CL47" s="127"/>
      <c r="CM47" s="127"/>
      <c r="CN47" s="127"/>
      <c r="CO47" s="127"/>
      <c r="CP47" s="127"/>
      <c r="CQ47" s="127"/>
      <c r="CR47" s="127"/>
      <c r="CS47" s="127"/>
      <c r="CT47" s="127"/>
      <c r="CU47" s="127"/>
      <c r="CV47" s="127"/>
      <c r="CW47" s="127"/>
      <c r="CX47" s="127"/>
      <c r="CY47" s="127"/>
      <c r="CZ47" s="127"/>
      <c r="DA47" s="127"/>
      <c r="DB47" s="127"/>
      <c r="DC47" s="127"/>
      <c r="DD47" s="127"/>
      <c r="DE47" s="127"/>
      <c r="DF47" s="127"/>
      <c r="DG47" s="127"/>
      <c r="DH47" s="127"/>
      <c r="DI47" s="127"/>
      <c r="DJ47" s="127"/>
      <c r="DK47" s="127"/>
      <c r="DL47" s="127"/>
      <c r="DM47" s="127"/>
      <c r="DN47" s="127"/>
      <c r="DO47" s="127"/>
      <c r="DP47" s="127"/>
      <c r="DQ47" s="127"/>
      <c r="DR47" s="127"/>
      <c r="DS47" s="127"/>
      <c r="DT47" s="127"/>
      <c r="DU47" s="127"/>
      <c r="DV47" s="127"/>
      <c r="DW47" s="127"/>
      <c r="DX47" s="127"/>
      <c r="DY47" s="127"/>
      <c r="DZ47" s="127"/>
      <c r="EA47" s="127"/>
      <c r="EB47" s="127"/>
      <c r="EC47" s="127"/>
      <c r="ED47" s="127"/>
      <c r="EE47" s="127"/>
      <c r="EF47" s="127"/>
      <c r="EG47" s="127"/>
      <c r="EH47" s="127"/>
      <c r="EI47" s="127"/>
      <c r="EJ47" s="127"/>
      <c r="EK47" s="127"/>
      <c r="EL47" s="127"/>
      <c r="EM47" s="127"/>
      <c r="EN47" s="127"/>
      <c r="EO47" s="127"/>
      <c r="EP47" s="127"/>
      <c r="EQ47" s="127"/>
      <c r="ER47" s="127"/>
      <c r="ES47" s="127"/>
      <c r="ET47" s="127"/>
      <c r="EU47" s="127"/>
      <c r="EV47" s="127"/>
      <c r="EW47" s="127"/>
      <c r="EX47" s="127"/>
      <c r="EY47" s="127"/>
      <c r="EZ47" s="127"/>
      <c r="FA47" s="127"/>
      <c r="FB47" s="127"/>
      <c r="FC47" s="127"/>
      <c r="FD47" s="127"/>
      <c r="FE47" s="127"/>
      <c r="FF47" s="127"/>
      <c r="FG47" s="127"/>
      <c r="FH47" s="127"/>
      <c r="FI47" s="127"/>
      <c r="FJ47" s="127"/>
      <c r="FK47" s="127"/>
      <c r="FL47" s="127"/>
      <c r="FM47" s="127"/>
      <c r="FN47" s="127"/>
      <c r="FO47" s="127"/>
      <c r="FP47" s="127"/>
      <c r="FQ47" s="127"/>
      <c r="FR47" s="127"/>
      <c r="FS47" s="127"/>
      <c r="FT47" s="127"/>
      <c r="FU47" s="127"/>
      <c r="FV47" s="127"/>
      <c r="FW47" s="127"/>
      <c r="FX47" s="127"/>
      <c r="FY47" s="127"/>
      <c r="FZ47" s="127"/>
      <c r="GA47" s="127"/>
      <c r="GB47" s="127"/>
      <c r="GC47" s="127"/>
      <c r="GD47" s="127"/>
      <c r="GE47" s="127"/>
      <c r="GF47" s="127"/>
      <c r="GG47" s="127"/>
      <c r="GH47" s="127"/>
      <c r="GI47" s="127"/>
      <c r="GJ47" s="127"/>
      <c r="GK47" s="127"/>
      <c r="GL47" s="127"/>
      <c r="GM47" s="127"/>
      <c r="GN47" s="127"/>
      <c r="GO47" s="127"/>
      <c r="GP47" s="127"/>
      <c r="GQ47" s="127"/>
      <c r="GR47" s="127"/>
      <c r="GS47" s="127"/>
      <c r="GT47" s="127"/>
      <c r="GU47" s="127"/>
      <c r="GV47" s="127"/>
      <c r="GW47" s="127"/>
      <c r="GX47" s="127"/>
      <c r="GY47" s="127"/>
      <c r="GZ47" s="127"/>
      <c r="HA47" s="127"/>
      <c r="HB47" s="127"/>
      <c r="HC47" s="127"/>
      <c r="HD47" s="127"/>
      <c r="HE47" s="127"/>
      <c r="HF47" s="127"/>
      <c r="HG47" s="127"/>
      <c r="HH47" s="127"/>
      <c r="HI47" s="127"/>
      <c r="HJ47" s="127"/>
      <c r="HK47" s="127"/>
      <c r="HL47" s="127"/>
      <c r="HM47" s="127"/>
      <c r="HN47" s="127"/>
      <c r="HO47" s="127"/>
      <c r="HP47" s="127"/>
      <c r="HQ47" s="127"/>
      <c r="HR47" s="127"/>
      <c r="HS47" s="127"/>
      <c r="HT47" s="127"/>
      <c r="HU47" s="127"/>
      <c r="HV47" s="127"/>
      <c r="HW47" s="127"/>
      <c r="HX47" s="127"/>
      <c r="HY47" s="127"/>
      <c r="HZ47" s="127"/>
      <c r="IA47" s="127"/>
      <c r="IB47" s="127"/>
      <c r="IC47" s="127"/>
      <c r="ID47" s="127"/>
      <c r="IE47" s="127"/>
      <c r="IF47" s="127"/>
      <c r="IG47" s="127"/>
      <c r="IH47" s="127"/>
      <c r="II47" s="127"/>
      <c r="IJ47" s="127"/>
      <c r="IK47" s="127"/>
      <c r="IL47" s="127"/>
      <c r="IM47" s="127"/>
      <c r="IN47" s="127"/>
      <c r="IO47" s="127"/>
      <c r="IP47" s="127"/>
      <c r="IQ47" s="127"/>
      <c r="IR47" s="127"/>
      <c r="IS47" s="127"/>
      <c r="IT47" s="127"/>
      <c r="IU47" s="127"/>
      <c r="IV47" s="127"/>
    </row>
    <row r="48" spans="1:256" x14ac:dyDescent="0.2">
      <c r="F48" s="112"/>
      <c r="G48" s="155"/>
    </row>
    <row r="49" spans="4:7" x14ac:dyDescent="0.2">
      <c r="F49" s="112"/>
      <c r="G49" s="21"/>
    </row>
    <row r="50" spans="4:7" x14ac:dyDescent="0.2">
      <c r="F50" s="112"/>
      <c r="G50" s="21"/>
    </row>
    <row r="51" spans="4:7" x14ac:dyDescent="0.2">
      <c r="D51" s="156"/>
      <c r="F51" s="112"/>
      <c r="G51" s="21"/>
    </row>
    <row r="52" spans="4:7" x14ac:dyDescent="0.2">
      <c r="G52" s="155"/>
    </row>
  </sheetData>
  <mergeCells count="6">
    <mergeCell ref="A6:H6"/>
    <mergeCell ref="A1:H1"/>
    <mergeCell ref="B2:G2"/>
    <mergeCell ref="B3:G3"/>
    <mergeCell ref="A4:H4"/>
    <mergeCell ref="A5:H5"/>
  </mergeCells>
  <pageMargins left="0.98402777777777795" right="0.59027777777777801" top="0.55138888888888904" bottom="0.55138888888888904" header="0.511811023622047" footer="0.511811023622047"/>
  <pageSetup paperSize="9" scale="53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IV53"/>
  <sheetViews>
    <sheetView view="pageBreakPreview" topLeftCell="A4" zoomScale="180" zoomScaleNormal="98" zoomScalePageLayoutView="180" workbookViewId="0">
      <selection activeCell="G33" sqref="G33"/>
    </sheetView>
  </sheetViews>
  <sheetFormatPr defaultColWidth="11.5703125" defaultRowHeight="12.75" x14ac:dyDescent="0.2"/>
  <cols>
    <col min="1" max="1" width="5.140625" style="157" customWidth="1"/>
    <col min="2" max="2" width="51.28515625" style="158" customWidth="1"/>
    <col min="3" max="3" width="12.140625" style="157" customWidth="1"/>
    <col min="4" max="4" width="11.5703125" style="157"/>
    <col min="5" max="5" width="11.28515625" style="157" customWidth="1"/>
    <col min="6" max="6" width="14.28515625" style="158" customWidth="1"/>
    <col min="7" max="7" width="13.28515625" style="158" customWidth="1"/>
    <col min="8" max="8" width="10.5703125" style="158" customWidth="1"/>
    <col min="9" max="256" width="8.85546875" style="158" customWidth="1"/>
    <col min="257" max="16384" width="11.5703125" style="159"/>
  </cols>
  <sheetData>
    <row r="1" spans="1:11" ht="30" customHeight="1" x14ac:dyDescent="0.2">
      <c r="A1" s="3" t="s">
        <v>95</v>
      </c>
      <c r="B1" s="3"/>
      <c r="C1" s="3"/>
      <c r="D1" s="3"/>
      <c r="E1" s="3"/>
      <c r="F1" s="3"/>
      <c r="G1" s="3"/>
      <c r="H1" s="3"/>
      <c r="I1" s="160"/>
      <c r="J1" s="160"/>
      <c r="K1" s="160"/>
    </row>
    <row r="2" spans="1:11" ht="18" customHeight="1" x14ac:dyDescent="0.2">
      <c r="A2" s="161"/>
      <c r="B2" s="2" t="s">
        <v>1</v>
      </c>
      <c r="C2" s="2"/>
      <c r="D2" s="2"/>
      <c r="E2" s="2"/>
      <c r="F2" s="2"/>
      <c r="G2" s="2"/>
      <c r="H2" s="162"/>
    </row>
    <row r="3" spans="1:11" x14ac:dyDescent="0.2">
      <c r="A3" s="161"/>
      <c r="B3" s="1" t="s">
        <v>2</v>
      </c>
      <c r="C3" s="1"/>
      <c r="D3" s="1"/>
      <c r="E3" s="1"/>
      <c r="F3" s="1"/>
      <c r="G3" s="1"/>
      <c r="H3" s="163"/>
      <c r="I3" s="164"/>
    </row>
    <row r="4" spans="1:11" ht="15.75" customHeight="1" x14ac:dyDescent="0.2">
      <c r="A4" s="516" t="s">
        <v>3</v>
      </c>
      <c r="B4" s="516"/>
      <c r="C4" s="516"/>
      <c r="D4" s="516"/>
      <c r="E4" s="516"/>
      <c r="F4" s="516"/>
      <c r="G4" s="516"/>
      <c r="H4" s="516"/>
    </row>
    <row r="5" spans="1:11" ht="21" customHeight="1" x14ac:dyDescent="0.25">
      <c r="A5" s="517" t="s">
        <v>101</v>
      </c>
      <c r="B5" s="517"/>
      <c r="C5" s="517"/>
      <c r="D5" s="517"/>
      <c r="E5" s="517"/>
      <c r="F5" s="517"/>
      <c r="G5" s="517"/>
      <c r="H5" s="517"/>
    </row>
    <row r="6" spans="1:11" ht="33" customHeight="1" x14ac:dyDescent="0.25">
      <c r="A6" s="518" t="s">
        <v>102</v>
      </c>
      <c r="B6" s="518"/>
      <c r="C6" s="518"/>
      <c r="D6" s="518"/>
      <c r="E6" s="518"/>
      <c r="F6" s="518"/>
      <c r="G6" s="518"/>
      <c r="H6" s="518"/>
    </row>
    <row r="7" spans="1:11" ht="60" customHeight="1" x14ac:dyDescent="0.2">
      <c r="A7" s="165" t="s">
        <v>6</v>
      </c>
      <c r="B7" s="166" t="s">
        <v>7</v>
      </c>
      <c r="C7" s="167" t="s">
        <v>8</v>
      </c>
      <c r="D7" s="167" t="s">
        <v>98</v>
      </c>
      <c r="E7" s="167" t="s">
        <v>10</v>
      </c>
      <c r="F7" s="167" t="s">
        <v>80</v>
      </c>
      <c r="G7" s="166" t="s">
        <v>99</v>
      </c>
      <c r="H7" s="26" t="s">
        <v>10</v>
      </c>
    </row>
    <row r="8" spans="1:11" ht="12.75" customHeight="1" x14ac:dyDescent="0.2">
      <c r="A8" s="70">
        <v>1</v>
      </c>
      <c r="B8" s="168" t="s">
        <v>15</v>
      </c>
      <c r="C8" s="169">
        <v>12</v>
      </c>
      <c r="D8" s="169">
        <v>11</v>
      </c>
      <c r="E8" s="169">
        <v>92</v>
      </c>
      <c r="F8" s="170">
        <v>9410</v>
      </c>
      <c r="G8" s="170">
        <v>4637</v>
      </c>
      <c r="H8" s="171">
        <v>0.5</v>
      </c>
    </row>
    <row r="9" spans="1:11" ht="25.5" x14ac:dyDescent="0.2">
      <c r="A9" s="121" t="s">
        <v>16</v>
      </c>
      <c r="B9" s="172" t="s">
        <v>17</v>
      </c>
      <c r="C9" s="173">
        <v>12</v>
      </c>
      <c r="D9" s="174">
        <v>11</v>
      </c>
      <c r="E9" s="175">
        <f>D9/C9</f>
        <v>0.91666666666666663</v>
      </c>
      <c r="F9" s="176">
        <v>2964</v>
      </c>
      <c r="G9" s="176">
        <v>1341</v>
      </c>
      <c r="H9" s="51">
        <f>G9/F9</f>
        <v>0.45242914979757087</v>
      </c>
    </row>
    <row r="10" spans="1:11" ht="25.5" x14ac:dyDescent="0.2">
      <c r="A10" s="121" t="s">
        <v>18</v>
      </c>
      <c r="B10" s="177" t="s">
        <v>19</v>
      </c>
      <c r="C10" s="173">
        <v>12</v>
      </c>
      <c r="D10" s="174">
        <v>11</v>
      </c>
      <c r="E10" s="175">
        <f>D10/C10</f>
        <v>0.91666666666666663</v>
      </c>
      <c r="F10" s="176">
        <v>2964</v>
      </c>
      <c r="G10" s="176">
        <v>1341</v>
      </c>
      <c r="H10" s="51">
        <f>G10/F10</f>
        <v>0.45242914979757087</v>
      </c>
    </row>
    <row r="11" spans="1:11" ht="38.25" customHeight="1" x14ac:dyDescent="0.2">
      <c r="A11" s="121" t="s">
        <v>20</v>
      </c>
      <c r="B11" s="177" t="s">
        <v>21</v>
      </c>
      <c r="C11" s="173">
        <v>12</v>
      </c>
      <c r="D11" s="174">
        <v>11</v>
      </c>
      <c r="E11" s="175">
        <f>D11/C11</f>
        <v>0.91666666666666663</v>
      </c>
      <c r="F11" s="176">
        <v>2470</v>
      </c>
      <c r="G11" s="176">
        <v>1329</v>
      </c>
      <c r="H11" s="51">
        <f>G11/F11</f>
        <v>0.5380566801619433</v>
      </c>
    </row>
    <row r="12" spans="1:11" ht="25.5" x14ac:dyDescent="0.2">
      <c r="A12" s="121" t="s">
        <v>22</v>
      </c>
      <c r="B12" s="177" t="s">
        <v>23</v>
      </c>
      <c r="C12" s="173">
        <v>0</v>
      </c>
      <c r="D12" s="174">
        <v>0</v>
      </c>
      <c r="E12" s="175">
        <v>0</v>
      </c>
      <c r="F12" s="176">
        <v>0</v>
      </c>
      <c r="G12" s="176">
        <v>0</v>
      </c>
      <c r="H12" s="51">
        <v>0</v>
      </c>
    </row>
    <row r="13" spans="1:11" ht="38.25" x14ac:dyDescent="0.2">
      <c r="A13" s="121" t="s">
        <v>24</v>
      </c>
      <c r="B13" s="177" t="s">
        <v>25</v>
      </c>
      <c r="C13" s="173">
        <v>2</v>
      </c>
      <c r="D13" s="174">
        <v>1</v>
      </c>
      <c r="E13" s="175">
        <f>D13/C13</f>
        <v>0.5</v>
      </c>
      <c r="F13" s="176">
        <v>494</v>
      </c>
      <c r="G13" s="176">
        <v>170</v>
      </c>
      <c r="H13" s="51">
        <v>0.35</v>
      </c>
    </row>
    <row r="14" spans="1:11" ht="25.5" x14ac:dyDescent="0.2">
      <c r="A14" s="121" t="s">
        <v>26</v>
      </c>
      <c r="B14" s="177" t="s">
        <v>27</v>
      </c>
      <c r="C14" s="173">
        <v>1</v>
      </c>
      <c r="D14" s="174">
        <v>1</v>
      </c>
      <c r="E14" s="175">
        <f>D14/C14</f>
        <v>1</v>
      </c>
      <c r="F14" s="176">
        <v>24</v>
      </c>
      <c r="G14" s="176">
        <v>4</v>
      </c>
      <c r="H14" s="51">
        <f>G14/F14</f>
        <v>0.16666666666666666</v>
      </c>
      <c r="I14" s="178"/>
      <c r="J14" s="178"/>
    </row>
    <row r="15" spans="1:11" x14ac:dyDescent="0.2">
      <c r="A15" s="121" t="s">
        <v>28</v>
      </c>
      <c r="B15" s="177" t="s">
        <v>29</v>
      </c>
      <c r="C15" s="173">
        <v>0</v>
      </c>
      <c r="D15" s="174">
        <v>0</v>
      </c>
      <c r="E15" s="173">
        <v>0</v>
      </c>
      <c r="F15" s="176">
        <v>0</v>
      </c>
      <c r="G15" s="176">
        <v>0</v>
      </c>
      <c r="H15" s="51">
        <v>0</v>
      </c>
    </row>
    <row r="16" spans="1:11" ht="51" x14ac:dyDescent="0.2">
      <c r="A16" s="121" t="s">
        <v>30</v>
      </c>
      <c r="B16" s="179" t="s">
        <v>31</v>
      </c>
      <c r="C16" s="173">
        <v>2</v>
      </c>
      <c r="D16" s="174">
        <v>4</v>
      </c>
      <c r="E16" s="175">
        <f>D16/C16</f>
        <v>2</v>
      </c>
      <c r="F16" s="176">
        <v>494</v>
      </c>
      <c r="G16" s="176">
        <v>452</v>
      </c>
      <c r="H16" s="51">
        <v>0.92</v>
      </c>
    </row>
    <row r="17" spans="1:9" x14ac:dyDescent="0.2">
      <c r="A17" s="70">
        <v>2</v>
      </c>
      <c r="B17" s="168" t="s">
        <v>32</v>
      </c>
      <c r="C17" s="169">
        <v>12</v>
      </c>
      <c r="D17" s="180">
        <v>11</v>
      </c>
      <c r="E17" s="169">
        <v>92</v>
      </c>
      <c r="F17" s="170">
        <v>10085</v>
      </c>
      <c r="G17" s="170">
        <f>G18+G19+G20+G21+G22+G23</f>
        <v>4652</v>
      </c>
      <c r="H17" s="171">
        <f t="shared" ref="H17:H26" si="0">G17/F17</f>
        <v>0.46127912741695587</v>
      </c>
    </row>
    <row r="18" spans="1:9" ht="44.25" customHeight="1" x14ac:dyDescent="0.2">
      <c r="A18" s="121" t="s">
        <v>33</v>
      </c>
      <c r="B18" s="177" t="s">
        <v>34</v>
      </c>
      <c r="C18" s="173">
        <v>12</v>
      </c>
      <c r="D18" s="174">
        <v>11</v>
      </c>
      <c r="E18" s="175">
        <f>D18/C18</f>
        <v>0.91666666666666663</v>
      </c>
      <c r="F18" s="181">
        <v>2964</v>
      </c>
      <c r="G18" s="181">
        <v>1341</v>
      </c>
      <c r="H18" s="51">
        <f t="shared" si="0"/>
        <v>0.45242914979757087</v>
      </c>
    </row>
    <row r="19" spans="1:9" ht="25.5" x14ac:dyDescent="0.2">
      <c r="A19" s="121" t="s">
        <v>35</v>
      </c>
      <c r="B19" s="182" t="s">
        <v>36</v>
      </c>
      <c r="C19" s="173">
        <v>8</v>
      </c>
      <c r="D19" s="174">
        <v>7</v>
      </c>
      <c r="E19" s="175">
        <v>0.88</v>
      </c>
      <c r="F19" s="181">
        <v>384</v>
      </c>
      <c r="G19" s="181">
        <v>176</v>
      </c>
      <c r="H19" s="51">
        <f t="shared" si="0"/>
        <v>0.45833333333333331</v>
      </c>
    </row>
    <row r="20" spans="1:9" ht="25.5" x14ac:dyDescent="0.2">
      <c r="A20" s="121" t="s">
        <v>37</v>
      </c>
      <c r="B20" s="182" t="s">
        <v>38</v>
      </c>
      <c r="C20" s="173">
        <v>12</v>
      </c>
      <c r="D20" s="174">
        <v>11</v>
      </c>
      <c r="E20" s="175">
        <f>D20/C20</f>
        <v>0.91666666666666663</v>
      </c>
      <c r="F20" s="181">
        <v>2964</v>
      </c>
      <c r="G20" s="181">
        <v>1311</v>
      </c>
      <c r="H20" s="51">
        <f t="shared" si="0"/>
        <v>0.44230769230769229</v>
      </c>
    </row>
    <row r="21" spans="1:9" ht="25.5" x14ac:dyDescent="0.2">
      <c r="A21" s="121" t="s">
        <v>39</v>
      </c>
      <c r="B21" s="183" t="s">
        <v>40</v>
      </c>
      <c r="C21" s="173">
        <v>10</v>
      </c>
      <c r="D21" s="174">
        <v>10</v>
      </c>
      <c r="E21" s="175">
        <f>D21/C21</f>
        <v>1</v>
      </c>
      <c r="F21" s="181">
        <v>480</v>
      </c>
      <c r="G21" s="181">
        <v>251</v>
      </c>
      <c r="H21" s="51">
        <f t="shared" si="0"/>
        <v>0.5229166666666667</v>
      </c>
    </row>
    <row r="22" spans="1:9" x14ac:dyDescent="0.2">
      <c r="A22" s="121" t="s">
        <v>41</v>
      </c>
      <c r="B22" s="177" t="s">
        <v>42</v>
      </c>
      <c r="C22" s="173">
        <v>11</v>
      </c>
      <c r="D22" s="174">
        <v>11</v>
      </c>
      <c r="E22" s="175">
        <f>D22/C22</f>
        <v>1</v>
      </c>
      <c r="F22" s="181">
        <v>2717</v>
      </c>
      <c r="G22" s="181">
        <v>1285</v>
      </c>
      <c r="H22" s="51">
        <f t="shared" si="0"/>
        <v>0.47294810452705188</v>
      </c>
    </row>
    <row r="23" spans="1:9" ht="46.5" customHeight="1" x14ac:dyDescent="0.2">
      <c r="A23" s="121" t="s">
        <v>43</v>
      </c>
      <c r="B23" s="183" t="s">
        <v>44</v>
      </c>
      <c r="C23" s="173">
        <v>12</v>
      </c>
      <c r="D23" s="174">
        <v>12</v>
      </c>
      <c r="E23" s="175">
        <f>D23/C23</f>
        <v>1</v>
      </c>
      <c r="F23" s="181">
        <v>576</v>
      </c>
      <c r="G23" s="181">
        <v>288</v>
      </c>
      <c r="H23" s="51">
        <f t="shared" si="0"/>
        <v>0.5</v>
      </c>
    </row>
    <row r="24" spans="1:9" x14ac:dyDescent="0.2">
      <c r="A24" s="70">
        <v>3</v>
      </c>
      <c r="B24" s="184" t="s">
        <v>45</v>
      </c>
      <c r="C24" s="169">
        <v>12</v>
      </c>
      <c r="D24" s="180">
        <v>12</v>
      </c>
      <c r="E24" s="185">
        <v>100</v>
      </c>
      <c r="F24" s="170">
        <v>288</v>
      </c>
      <c r="G24" s="170">
        <f>G25+G26</f>
        <v>149</v>
      </c>
      <c r="H24" s="171">
        <f t="shared" si="0"/>
        <v>0.51736111111111116</v>
      </c>
    </row>
    <row r="25" spans="1:9" ht="25.5" x14ac:dyDescent="0.2">
      <c r="A25" s="121" t="s">
        <v>46</v>
      </c>
      <c r="B25" s="177" t="s">
        <v>47</v>
      </c>
      <c r="C25" s="173">
        <v>12</v>
      </c>
      <c r="D25" s="174">
        <v>12</v>
      </c>
      <c r="E25" s="175">
        <f>D25/C25</f>
        <v>1</v>
      </c>
      <c r="F25" s="181">
        <v>144</v>
      </c>
      <c r="G25" s="181">
        <v>75</v>
      </c>
      <c r="H25" s="51">
        <f t="shared" si="0"/>
        <v>0.52083333333333337</v>
      </c>
      <c r="I25" s="178"/>
    </row>
    <row r="26" spans="1:9" x14ac:dyDescent="0.2">
      <c r="A26" s="121" t="s">
        <v>48</v>
      </c>
      <c r="B26" s="186" t="s">
        <v>49</v>
      </c>
      <c r="C26" s="173">
        <v>12</v>
      </c>
      <c r="D26" s="174">
        <v>12</v>
      </c>
      <c r="E26" s="175">
        <f>D26/C26</f>
        <v>1</v>
      </c>
      <c r="F26" s="181">
        <v>144</v>
      </c>
      <c r="G26" s="181">
        <v>74</v>
      </c>
      <c r="H26" s="51">
        <f t="shared" si="0"/>
        <v>0.51388888888888884</v>
      </c>
    </row>
    <row r="27" spans="1:9" ht="25.5" x14ac:dyDescent="0.2">
      <c r="A27" s="121" t="s">
        <v>50</v>
      </c>
      <c r="B27" s="177" t="s">
        <v>51</v>
      </c>
      <c r="C27" s="173">
        <v>0</v>
      </c>
      <c r="D27" s="174">
        <v>0</v>
      </c>
      <c r="E27" s="187">
        <v>0</v>
      </c>
      <c r="F27" s="181">
        <v>0</v>
      </c>
      <c r="G27" s="181">
        <v>0</v>
      </c>
      <c r="H27" s="51">
        <v>0</v>
      </c>
    </row>
    <row r="28" spans="1:9" x14ac:dyDescent="0.2">
      <c r="A28" s="70">
        <v>4</v>
      </c>
      <c r="B28" s="184" t="s">
        <v>52</v>
      </c>
      <c r="C28" s="169">
        <v>12</v>
      </c>
      <c r="D28" s="180">
        <v>12</v>
      </c>
      <c r="E28" s="185">
        <v>100</v>
      </c>
      <c r="F28" s="170">
        <v>2400</v>
      </c>
      <c r="G28" s="170">
        <f>G29+G30+G31+G32+G33</f>
        <v>1291</v>
      </c>
      <c r="H28" s="171">
        <f>G28/F28</f>
        <v>0.53791666666666671</v>
      </c>
    </row>
    <row r="29" spans="1:9" ht="51" x14ac:dyDescent="0.2">
      <c r="A29" s="121" t="s">
        <v>53</v>
      </c>
      <c r="B29" s="172" t="s">
        <v>54</v>
      </c>
      <c r="C29" s="173">
        <v>0</v>
      </c>
      <c r="D29" s="174">
        <v>0</v>
      </c>
      <c r="E29" s="187">
        <v>0</v>
      </c>
      <c r="F29" s="181">
        <v>0</v>
      </c>
      <c r="G29" s="181">
        <v>0</v>
      </c>
      <c r="H29" s="51">
        <v>0</v>
      </c>
    </row>
    <row r="30" spans="1:9" ht="51" x14ac:dyDescent="0.2">
      <c r="A30" s="121" t="s">
        <v>55</v>
      </c>
      <c r="B30" s="172" t="s">
        <v>56</v>
      </c>
      <c r="C30" s="173">
        <v>0</v>
      </c>
      <c r="D30" s="174">
        <v>0</v>
      </c>
      <c r="E30" s="187">
        <v>0</v>
      </c>
      <c r="F30" s="181">
        <v>0</v>
      </c>
      <c r="G30" s="181">
        <v>0</v>
      </c>
      <c r="H30" s="51">
        <v>0</v>
      </c>
    </row>
    <row r="31" spans="1:9" ht="25.5" x14ac:dyDescent="0.2">
      <c r="A31" s="121" t="s">
        <v>57</v>
      </c>
      <c r="B31" s="177" t="s">
        <v>58</v>
      </c>
      <c r="C31" s="173">
        <v>9</v>
      </c>
      <c r="D31" s="174">
        <v>9</v>
      </c>
      <c r="E31" s="175">
        <f>D31/C31</f>
        <v>1</v>
      </c>
      <c r="F31" s="181">
        <v>672</v>
      </c>
      <c r="G31" s="181">
        <v>429</v>
      </c>
      <c r="H31" s="51">
        <f>G31/F31</f>
        <v>0.6383928571428571</v>
      </c>
    </row>
    <row r="32" spans="1:9" ht="25.5" x14ac:dyDescent="0.2">
      <c r="A32" s="121" t="s">
        <v>59</v>
      </c>
      <c r="B32" s="177" t="s">
        <v>60</v>
      </c>
      <c r="C32" s="173">
        <v>12</v>
      </c>
      <c r="D32" s="174">
        <v>12</v>
      </c>
      <c r="E32" s="175">
        <f>D32/C32</f>
        <v>1</v>
      </c>
      <c r="F32" s="181">
        <v>1152</v>
      </c>
      <c r="G32" s="181">
        <v>572</v>
      </c>
      <c r="H32" s="51">
        <f>G32/F32</f>
        <v>0.49652777777777779</v>
      </c>
    </row>
    <row r="33" spans="1:256" ht="25.5" x14ac:dyDescent="0.2">
      <c r="A33" s="121" t="s">
        <v>61</v>
      </c>
      <c r="B33" s="172" t="s">
        <v>62</v>
      </c>
      <c r="C33" s="173">
        <v>12</v>
      </c>
      <c r="D33" s="174">
        <v>12</v>
      </c>
      <c r="E33" s="175">
        <f>D33/C33</f>
        <v>1</v>
      </c>
      <c r="F33" s="181">
        <v>576</v>
      </c>
      <c r="G33" s="181">
        <v>290</v>
      </c>
      <c r="H33" s="51">
        <f>G33/F33</f>
        <v>0.50347222222222221</v>
      </c>
      <c r="I33" s="178"/>
    </row>
    <row r="34" spans="1:256" x14ac:dyDescent="0.2">
      <c r="A34" s="70">
        <v>5</v>
      </c>
      <c r="B34" s="184" t="s">
        <v>63</v>
      </c>
      <c r="C34" s="173">
        <v>12</v>
      </c>
      <c r="D34" s="180">
        <v>10</v>
      </c>
      <c r="E34" s="185">
        <v>84</v>
      </c>
      <c r="F34" s="170">
        <v>624</v>
      </c>
      <c r="G34" s="170">
        <f>G35</f>
        <v>486</v>
      </c>
      <c r="H34" s="171">
        <f>G34/F34</f>
        <v>0.77884615384615385</v>
      </c>
    </row>
    <row r="35" spans="1:256" ht="38.25" x14ac:dyDescent="0.2">
      <c r="A35" s="121" t="s">
        <v>64</v>
      </c>
      <c r="B35" s="177" t="s">
        <v>65</v>
      </c>
      <c r="C35" s="173">
        <v>12</v>
      </c>
      <c r="D35" s="174">
        <v>10</v>
      </c>
      <c r="E35" s="175">
        <v>0.84</v>
      </c>
      <c r="F35" s="181">
        <v>624</v>
      </c>
      <c r="G35" s="181">
        <v>486</v>
      </c>
      <c r="H35" s="51">
        <f>G35/F35</f>
        <v>0.77884615384615385</v>
      </c>
    </row>
    <row r="36" spans="1:256" x14ac:dyDescent="0.2">
      <c r="A36" s="121"/>
      <c r="B36" s="177" t="s">
        <v>66</v>
      </c>
      <c r="C36" s="173">
        <v>0</v>
      </c>
      <c r="D36" s="174">
        <v>0</v>
      </c>
      <c r="E36" s="187">
        <v>0</v>
      </c>
      <c r="F36" s="181">
        <v>0</v>
      </c>
      <c r="G36" s="181">
        <v>0</v>
      </c>
      <c r="H36" s="51">
        <v>0</v>
      </c>
    </row>
    <row r="37" spans="1:256" ht="38.25" x14ac:dyDescent="0.2">
      <c r="A37" s="121" t="s">
        <v>67</v>
      </c>
      <c r="B37" s="177" t="s">
        <v>68</v>
      </c>
      <c r="C37" s="173">
        <v>0</v>
      </c>
      <c r="D37" s="174">
        <v>0</v>
      </c>
      <c r="E37" s="187">
        <v>0</v>
      </c>
      <c r="F37" s="181">
        <v>0</v>
      </c>
      <c r="G37" s="181">
        <v>0</v>
      </c>
      <c r="H37" s="51">
        <v>0</v>
      </c>
    </row>
    <row r="38" spans="1:256" ht="20.25" customHeight="1" x14ac:dyDescent="0.2">
      <c r="A38" s="70">
        <v>6</v>
      </c>
      <c r="B38" s="184" t="s">
        <v>69</v>
      </c>
      <c r="C38" s="173">
        <v>12</v>
      </c>
      <c r="D38" s="180">
        <v>11</v>
      </c>
      <c r="E38" s="185">
        <v>92</v>
      </c>
      <c r="F38" s="170">
        <v>336</v>
      </c>
      <c r="G38" s="170">
        <f>G39+G40+G41</f>
        <v>185</v>
      </c>
      <c r="H38" s="171">
        <f>G38/F38</f>
        <v>0.55059523809523814</v>
      </c>
    </row>
    <row r="39" spans="1:256" ht="25.5" x14ac:dyDescent="0.2">
      <c r="A39" s="121" t="s">
        <v>70</v>
      </c>
      <c r="B39" s="177" t="s">
        <v>71</v>
      </c>
      <c r="C39" s="173">
        <v>12</v>
      </c>
      <c r="D39" s="174">
        <v>12</v>
      </c>
      <c r="E39" s="175">
        <f>D39/C39</f>
        <v>1</v>
      </c>
      <c r="F39" s="181">
        <v>144</v>
      </c>
      <c r="G39" s="181">
        <v>70</v>
      </c>
      <c r="H39" s="51">
        <f>G39/F39</f>
        <v>0.4861111111111111</v>
      </c>
    </row>
    <row r="40" spans="1:256" ht="25.5" x14ac:dyDescent="0.2">
      <c r="A40" s="121" t="s">
        <v>72</v>
      </c>
      <c r="B40" s="177" t="s">
        <v>73</v>
      </c>
      <c r="C40" s="173">
        <v>12</v>
      </c>
      <c r="D40" s="174">
        <v>9</v>
      </c>
      <c r="E40" s="175">
        <f>D40/C40</f>
        <v>0.75</v>
      </c>
      <c r="F40" s="181">
        <v>72</v>
      </c>
      <c r="G40" s="181">
        <v>52</v>
      </c>
      <c r="H40" s="51">
        <f>G40/F40</f>
        <v>0.72222222222222221</v>
      </c>
    </row>
    <row r="41" spans="1:256" ht="25.5" x14ac:dyDescent="0.2">
      <c r="A41" s="121" t="s">
        <v>74</v>
      </c>
      <c r="B41" s="177" t="s">
        <v>75</v>
      </c>
      <c r="C41" s="173">
        <v>12</v>
      </c>
      <c r="D41" s="174">
        <v>11</v>
      </c>
      <c r="E41" s="175">
        <f>D41/C41</f>
        <v>0.91666666666666663</v>
      </c>
      <c r="F41" s="181">
        <v>120</v>
      </c>
      <c r="G41" s="181">
        <v>63</v>
      </c>
      <c r="H41" s="51">
        <f>G41/F41</f>
        <v>0.52500000000000002</v>
      </c>
      <c r="I41" s="178"/>
    </row>
    <row r="42" spans="1:256" ht="44.25" customHeight="1" x14ac:dyDescent="0.2">
      <c r="A42" s="70">
        <v>7</v>
      </c>
      <c r="B42" s="184" t="s">
        <v>85</v>
      </c>
      <c r="C42" s="169">
        <v>12</v>
      </c>
      <c r="D42" s="180">
        <v>11</v>
      </c>
      <c r="E42" s="185">
        <v>92</v>
      </c>
      <c r="F42" s="170">
        <v>1436</v>
      </c>
      <c r="G42" s="170">
        <v>808</v>
      </c>
      <c r="H42" s="171">
        <f>G42/F42</f>
        <v>0.56267409470752094</v>
      </c>
    </row>
    <row r="43" spans="1:256" ht="25.5" x14ac:dyDescent="0.2">
      <c r="A43" s="121" t="s">
        <v>86</v>
      </c>
      <c r="B43" s="177" t="s">
        <v>87</v>
      </c>
      <c r="C43" s="173">
        <v>0</v>
      </c>
      <c r="D43" s="174">
        <v>0</v>
      </c>
      <c r="E43" s="175">
        <v>0</v>
      </c>
      <c r="F43" s="181">
        <v>0</v>
      </c>
      <c r="G43" s="181">
        <v>0</v>
      </c>
      <c r="H43" s="51">
        <v>0</v>
      </c>
    </row>
    <row r="44" spans="1:256" ht="25.5" x14ac:dyDescent="0.2">
      <c r="A44" s="121" t="s">
        <v>88</v>
      </c>
      <c r="B44" s="177" t="s">
        <v>89</v>
      </c>
      <c r="C44" s="173">
        <v>12</v>
      </c>
      <c r="D44" s="174">
        <v>11</v>
      </c>
      <c r="E44" s="175">
        <f>D44/C44</f>
        <v>0.91666666666666663</v>
      </c>
      <c r="F44" s="181">
        <v>520</v>
      </c>
      <c r="G44" s="181">
        <v>295</v>
      </c>
      <c r="H44" s="51">
        <f>G44/F44</f>
        <v>0.56730769230769229</v>
      </c>
    </row>
    <row r="45" spans="1:256" x14ac:dyDescent="0.2">
      <c r="A45" s="121" t="s">
        <v>90</v>
      </c>
      <c r="B45" s="177" t="s">
        <v>91</v>
      </c>
      <c r="C45" s="173">
        <v>12</v>
      </c>
      <c r="D45" s="174">
        <v>11</v>
      </c>
      <c r="E45" s="175">
        <f>D45/C45</f>
        <v>0.91666666666666663</v>
      </c>
      <c r="F45" s="181">
        <v>520</v>
      </c>
      <c r="G45" s="181">
        <v>286</v>
      </c>
      <c r="H45" s="51">
        <f>G45/F45</f>
        <v>0.55000000000000004</v>
      </c>
    </row>
    <row r="46" spans="1:256" ht="25.5" x14ac:dyDescent="0.2">
      <c r="A46" s="121" t="s">
        <v>92</v>
      </c>
      <c r="B46" s="177" t="s">
        <v>93</v>
      </c>
      <c r="C46" s="173">
        <v>9</v>
      </c>
      <c r="D46" s="174">
        <v>9</v>
      </c>
      <c r="E46" s="175">
        <f>D46/C46</f>
        <v>1</v>
      </c>
      <c r="F46" s="181">
        <v>384</v>
      </c>
      <c r="G46" s="181">
        <v>226</v>
      </c>
      <c r="H46" s="51">
        <f>G46/F46</f>
        <v>0.58854166666666663</v>
      </c>
      <c r="I46" s="178"/>
    </row>
    <row r="47" spans="1:256" x14ac:dyDescent="0.2">
      <c r="A47" s="188" t="s">
        <v>94</v>
      </c>
      <c r="B47" s="189" t="s">
        <v>77</v>
      </c>
      <c r="C47" s="190">
        <v>12</v>
      </c>
      <c r="D47" s="191">
        <v>11</v>
      </c>
      <c r="E47" s="192">
        <f>D47/C47</f>
        <v>0.91666666666666663</v>
      </c>
      <c r="F47" s="193">
        <f>F8+F17+F24+F28+F34+F38+F42</f>
        <v>24579</v>
      </c>
      <c r="G47" s="193">
        <f>G8+G17+G24+G28+G34+G38+G42</f>
        <v>12208</v>
      </c>
      <c r="H47" s="171">
        <f>G47/F47</f>
        <v>0.49668416127588594</v>
      </c>
      <c r="I47" s="194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  <c r="BI47" s="195"/>
      <c r="BJ47" s="195"/>
      <c r="BK47" s="195"/>
      <c r="BL47" s="195"/>
      <c r="BM47" s="195"/>
      <c r="BN47" s="195"/>
      <c r="BO47" s="195"/>
      <c r="BP47" s="195"/>
      <c r="BQ47" s="195"/>
      <c r="BR47" s="195"/>
      <c r="BS47" s="195"/>
      <c r="BT47" s="195"/>
      <c r="BU47" s="195"/>
      <c r="BV47" s="195"/>
      <c r="BW47" s="195"/>
      <c r="BX47" s="195"/>
      <c r="BY47" s="195"/>
      <c r="BZ47" s="195"/>
      <c r="CA47" s="195"/>
      <c r="CB47" s="195"/>
      <c r="CC47" s="195"/>
      <c r="CD47" s="195"/>
      <c r="CE47" s="195"/>
      <c r="CF47" s="195"/>
      <c r="CG47" s="195"/>
      <c r="CH47" s="195"/>
      <c r="CI47" s="195"/>
      <c r="CJ47" s="195"/>
      <c r="CK47" s="195"/>
      <c r="CL47" s="195"/>
      <c r="CM47" s="195"/>
      <c r="CN47" s="195"/>
      <c r="CO47" s="195"/>
      <c r="CP47" s="195"/>
      <c r="CQ47" s="195"/>
      <c r="CR47" s="195"/>
      <c r="CS47" s="195"/>
      <c r="CT47" s="195"/>
      <c r="CU47" s="195"/>
      <c r="CV47" s="195"/>
      <c r="CW47" s="195"/>
      <c r="CX47" s="195"/>
      <c r="CY47" s="195"/>
      <c r="CZ47" s="195"/>
      <c r="DA47" s="195"/>
      <c r="DB47" s="195"/>
      <c r="DC47" s="195"/>
      <c r="DD47" s="195"/>
      <c r="DE47" s="195"/>
      <c r="DF47" s="195"/>
      <c r="DG47" s="195"/>
      <c r="DH47" s="195"/>
      <c r="DI47" s="195"/>
      <c r="DJ47" s="195"/>
      <c r="DK47" s="195"/>
      <c r="DL47" s="195"/>
      <c r="DM47" s="195"/>
      <c r="DN47" s="195"/>
      <c r="DO47" s="195"/>
      <c r="DP47" s="195"/>
      <c r="DQ47" s="195"/>
      <c r="DR47" s="195"/>
      <c r="DS47" s="195"/>
      <c r="DT47" s="195"/>
      <c r="DU47" s="195"/>
      <c r="DV47" s="195"/>
      <c r="DW47" s="195"/>
      <c r="DX47" s="195"/>
      <c r="DY47" s="195"/>
      <c r="DZ47" s="195"/>
      <c r="EA47" s="195"/>
      <c r="EB47" s="195"/>
      <c r="EC47" s="195"/>
      <c r="ED47" s="195"/>
      <c r="EE47" s="195"/>
      <c r="EF47" s="195"/>
      <c r="EG47" s="195"/>
      <c r="EH47" s="195"/>
      <c r="EI47" s="195"/>
      <c r="EJ47" s="195"/>
      <c r="EK47" s="195"/>
      <c r="EL47" s="195"/>
      <c r="EM47" s="195"/>
      <c r="EN47" s="195"/>
      <c r="EO47" s="195"/>
      <c r="EP47" s="195"/>
      <c r="EQ47" s="195"/>
      <c r="ER47" s="195"/>
      <c r="ES47" s="195"/>
      <c r="ET47" s="195"/>
      <c r="EU47" s="195"/>
      <c r="EV47" s="195"/>
      <c r="EW47" s="195"/>
      <c r="EX47" s="195"/>
      <c r="EY47" s="195"/>
      <c r="EZ47" s="195"/>
      <c r="FA47" s="195"/>
      <c r="FB47" s="195"/>
      <c r="FC47" s="195"/>
      <c r="FD47" s="195"/>
      <c r="FE47" s="195"/>
      <c r="FF47" s="195"/>
      <c r="FG47" s="195"/>
      <c r="FH47" s="195"/>
      <c r="FI47" s="195"/>
      <c r="FJ47" s="195"/>
      <c r="FK47" s="195"/>
      <c r="FL47" s="195"/>
      <c r="FM47" s="195"/>
      <c r="FN47" s="195"/>
      <c r="FO47" s="195"/>
      <c r="FP47" s="195"/>
      <c r="FQ47" s="195"/>
      <c r="FR47" s="195"/>
      <c r="FS47" s="195"/>
      <c r="FT47" s="195"/>
      <c r="FU47" s="195"/>
      <c r="FV47" s="195"/>
      <c r="FW47" s="195"/>
      <c r="FX47" s="195"/>
      <c r="FY47" s="195"/>
      <c r="FZ47" s="195"/>
      <c r="GA47" s="195"/>
      <c r="GB47" s="195"/>
      <c r="GC47" s="195"/>
      <c r="GD47" s="195"/>
      <c r="GE47" s="195"/>
      <c r="GF47" s="195"/>
      <c r="GG47" s="195"/>
      <c r="GH47" s="195"/>
      <c r="GI47" s="195"/>
      <c r="GJ47" s="195"/>
      <c r="GK47" s="195"/>
      <c r="GL47" s="195"/>
      <c r="GM47" s="195"/>
      <c r="GN47" s="195"/>
      <c r="GO47" s="195"/>
      <c r="GP47" s="195"/>
      <c r="GQ47" s="195"/>
      <c r="GR47" s="195"/>
      <c r="GS47" s="195"/>
      <c r="GT47" s="195"/>
      <c r="GU47" s="195"/>
      <c r="GV47" s="195"/>
      <c r="GW47" s="195"/>
      <c r="GX47" s="195"/>
      <c r="GY47" s="195"/>
      <c r="GZ47" s="195"/>
      <c r="HA47" s="195"/>
      <c r="HB47" s="195"/>
      <c r="HC47" s="195"/>
      <c r="HD47" s="195"/>
      <c r="HE47" s="195"/>
      <c r="HF47" s="195"/>
      <c r="HG47" s="195"/>
      <c r="HH47" s="195"/>
      <c r="HI47" s="195"/>
      <c r="HJ47" s="195"/>
      <c r="HK47" s="195"/>
      <c r="HL47" s="195"/>
      <c r="HM47" s="195"/>
      <c r="HN47" s="195"/>
      <c r="HO47" s="195"/>
      <c r="HP47" s="195"/>
      <c r="HQ47" s="195"/>
      <c r="HR47" s="195"/>
      <c r="HS47" s="195"/>
      <c r="HT47" s="195"/>
      <c r="HU47" s="195"/>
      <c r="HV47" s="195"/>
      <c r="HW47" s="195"/>
      <c r="HX47" s="195"/>
      <c r="HY47" s="195"/>
      <c r="HZ47" s="195"/>
      <c r="IA47" s="195"/>
      <c r="IB47" s="195"/>
      <c r="IC47" s="195"/>
      <c r="ID47" s="195"/>
      <c r="IE47" s="195"/>
      <c r="IF47" s="195"/>
      <c r="IG47" s="195"/>
      <c r="IH47" s="195"/>
      <c r="II47" s="195"/>
      <c r="IJ47" s="195"/>
      <c r="IK47" s="195"/>
      <c r="IL47" s="195"/>
      <c r="IM47" s="195"/>
      <c r="IN47" s="195"/>
      <c r="IO47" s="195"/>
      <c r="IP47" s="195"/>
      <c r="IQ47" s="195"/>
      <c r="IR47" s="195"/>
      <c r="IS47" s="195"/>
      <c r="IT47" s="195"/>
      <c r="IU47" s="195"/>
      <c r="IV47" s="195"/>
    </row>
    <row r="48" spans="1:256" x14ac:dyDescent="0.2">
      <c r="D48" s="196"/>
      <c r="E48" s="197"/>
      <c r="F48" s="198"/>
      <c r="G48" s="157"/>
    </row>
    <row r="49" spans="4:7" x14ac:dyDescent="0.2">
      <c r="F49" s="198"/>
      <c r="G49" s="157"/>
    </row>
    <row r="50" spans="4:7" x14ac:dyDescent="0.2">
      <c r="F50" s="198"/>
      <c r="G50" s="157"/>
    </row>
    <row r="51" spans="4:7" x14ac:dyDescent="0.2">
      <c r="F51" s="198"/>
      <c r="G51" s="157"/>
    </row>
    <row r="52" spans="4:7" x14ac:dyDescent="0.2">
      <c r="D52" s="196"/>
      <c r="F52" s="198"/>
      <c r="G52" s="157"/>
    </row>
    <row r="53" spans="4:7" x14ac:dyDescent="0.2">
      <c r="G53" s="199"/>
    </row>
  </sheetData>
  <mergeCells count="6">
    <mergeCell ref="A6:H6"/>
    <mergeCell ref="A1:H1"/>
    <mergeCell ref="B2:G2"/>
    <mergeCell ref="B3:G3"/>
    <mergeCell ref="A4:H4"/>
    <mergeCell ref="A5:H5"/>
  </mergeCells>
  <pageMargins left="0.98402777777777795" right="0.59027777777777801" top="0.55138888888888904" bottom="0.55138888888888904" header="0.511811023622047" footer="0.511811023622047"/>
  <pageSetup paperSize="9" scale="56" orientation="portrait" horizontalDpi="300" verticalDpi="300" r:id="rId1"/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C1DA"/>
    <pageSetUpPr fitToPage="1"/>
  </sheetPr>
  <dimension ref="A1:AN70"/>
  <sheetViews>
    <sheetView view="pageBreakPreview" zoomScale="180" zoomScaleNormal="100" zoomScalePageLayoutView="180" workbookViewId="0">
      <pane xSplit="1" topLeftCell="B1" activePane="topRight" state="frozen"/>
      <selection pane="topRight" activeCell="AF9" sqref="AF9"/>
    </sheetView>
  </sheetViews>
  <sheetFormatPr defaultColWidth="11.5703125" defaultRowHeight="15" x14ac:dyDescent="0.25"/>
  <cols>
    <col min="1" max="1" width="39.5703125" style="200" customWidth="1"/>
    <col min="2" max="2" width="8.28515625" style="201" customWidth="1"/>
    <col min="3" max="3" width="10" style="201" customWidth="1"/>
    <col min="4" max="4" width="7.42578125" style="202" customWidth="1"/>
    <col min="5" max="5" width="12" style="200" customWidth="1"/>
    <col min="6" max="6" width="12.140625" style="200" customWidth="1"/>
    <col min="7" max="7" width="10.140625" style="200" customWidth="1"/>
    <col min="8" max="8" width="9.42578125" style="203" customWidth="1"/>
    <col min="9" max="9" width="9" style="203" customWidth="1"/>
    <col min="10" max="10" width="10.140625" style="200" customWidth="1"/>
    <col min="11" max="11" width="12" style="200" customWidth="1"/>
    <col min="12" max="12" width="11.140625" style="200" customWidth="1"/>
    <col min="13" max="13" width="10.7109375" style="200" customWidth="1"/>
    <col min="14" max="14" width="8.7109375" style="203" customWidth="1"/>
    <col min="15" max="15" width="9" style="203" customWidth="1"/>
    <col min="16" max="16" width="8.7109375" style="200" customWidth="1"/>
    <col min="17" max="17" width="12.140625" style="200" customWidth="1"/>
    <col min="18" max="18" width="10.85546875" style="200" customWidth="1"/>
    <col min="19" max="19" width="12.28515625" style="200" customWidth="1"/>
    <col min="20" max="20" width="4.7109375" style="203" customWidth="1"/>
    <col min="21" max="21" width="3" style="203" customWidth="1"/>
    <col min="22" max="22" width="3" style="200" customWidth="1"/>
    <col min="23" max="23" width="3.140625" style="200" customWidth="1"/>
    <col min="24" max="24" width="3.28515625" style="200" customWidth="1"/>
    <col min="25" max="25" width="4.140625" style="200" customWidth="1"/>
    <col min="26" max="27" width="9" style="203" customWidth="1"/>
    <col min="28" max="28" width="9" style="200" customWidth="1"/>
    <col min="29" max="29" width="12.140625" style="200" customWidth="1"/>
    <col min="30" max="30" width="10.85546875" style="200" customWidth="1"/>
    <col min="31" max="31" width="7.5703125" style="200" customWidth="1"/>
    <col min="32" max="33" width="7.5703125" style="203" customWidth="1"/>
    <col min="34" max="34" width="7.5703125" style="200" customWidth="1"/>
    <col min="35" max="35" width="10.28515625" style="200" customWidth="1"/>
    <col min="36" max="36" width="10.42578125" style="200" customWidth="1"/>
    <col min="37" max="37" width="8.5703125" style="200" customWidth="1"/>
    <col min="38" max="38" width="14.42578125" style="204" hidden="1" customWidth="1"/>
    <col min="39" max="40" width="8.85546875" style="200" customWidth="1"/>
  </cols>
  <sheetData>
    <row r="1" spans="1:39" ht="16.5" customHeight="1" x14ac:dyDescent="0.25">
      <c r="A1" s="519" t="s">
        <v>103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205"/>
      <c r="M1" s="205"/>
      <c r="N1" s="206"/>
      <c r="O1" s="206"/>
      <c r="P1" s="205"/>
    </row>
    <row r="2" spans="1:39" ht="17.25" customHeight="1" x14ac:dyDescent="0.25">
      <c r="A2" s="520" t="s">
        <v>104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  <c r="O2" s="520"/>
      <c r="P2" s="520"/>
      <c r="Q2" s="520"/>
      <c r="R2" s="520"/>
      <c r="S2" s="520"/>
      <c r="T2" s="520"/>
      <c r="U2" s="520"/>
      <c r="V2" s="520"/>
      <c r="W2" s="520"/>
      <c r="X2" s="520"/>
      <c r="Y2" s="520"/>
      <c r="Z2" s="520"/>
      <c r="AA2" s="520"/>
      <c r="AB2" s="520"/>
      <c r="AC2" s="520"/>
      <c r="AD2" s="520"/>
      <c r="AE2" s="520"/>
      <c r="AF2" s="520"/>
      <c r="AG2" s="520"/>
      <c r="AH2" s="520"/>
      <c r="AI2" s="520"/>
    </row>
    <row r="3" spans="1:39" ht="11.25" customHeight="1" x14ac:dyDescent="0.25">
      <c r="A3" s="521" t="s">
        <v>105</v>
      </c>
      <c r="B3" s="521"/>
      <c r="C3" s="521"/>
      <c r="D3" s="521"/>
      <c r="E3" s="521"/>
      <c r="F3" s="521"/>
      <c r="G3" s="521"/>
      <c r="H3" s="521"/>
      <c r="I3" s="521"/>
      <c r="J3" s="521"/>
      <c r="K3" s="521"/>
      <c r="L3" s="205"/>
      <c r="M3" s="205"/>
      <c r="N3" s="206"/>
      <c r="O3" s="206"/>
      <c r="P3" s="205"/>
    </row>
    <row r="4" spans="1:39" ht="15" customHeight="1" x14ac:dyDescent="0.25">
      <c r="A4" s="522" t="s">
        <v>0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205"/>
      <c r="N4" s="206"/>
      <c r="O4" s="206"/>
      <c r="P4" s="205"/>
    </row>
    <row r="5" spans="1:39" ht="17.25" customHeight="1" x14ac:dyDescent="0.25">
      <c r="A5" s="523" t="s">
        <v>1</v>
      </c>
      <c r="B5" s="523"/>
      <c r="C5" s="523"/>
      <c r="D5" s="523"/>
      <c r="E5" s="523"/>
      <c r="F5" s="523"/>
      <c r="G5" s="205"/>
      <c r="H5" s="206"/>
      <c r="I5" s="206"/>
      <c r="J5" s="205"/>
      <c r="K5" s="205"/>
      <c r="L5" s="205"/>
      <c r="M5" s="205"/>
      <c r="N5" s="206"/>
      <c r="O5" s="206"/>
      <c r="P5" s="205"/>
    </row>
    <row r="6" spans="1:39" x14ac:dyDescent="0.25">
      <c r="A6" s="524" t="s">
        <v>2</v>
      </c>
      <c r="B6" s="524"/>
      <c r="C6" s="524"/>
      <c r="D6" s="524"/>
      <c r="E6" s="524"/>
      <c r="F6" s="524"/>
      <c r="G6" s="205"/>
      <c r="H6" s="206"/>
      <c r="I6" s="206"/>
      <c r="J6" s="205"/>
      <c r="K6" s="205"/>
      <c r="L6" s="205"/>
      <c r="M6" s="205"/>
      <c r="N6" s="206"/>
      <c r="O6" s="206"/>
      <c r="P6" s="205"/>
    </row>
    <row r="7" spans="1:39" ht="12" customHeight="1" x14ac:dyDescent="0.25">
      <c r="A7" s="525" t="s">
        <v>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M7" s="205"/>
      <c r="N7" s="206"/>
      <c r="O7" s="206"/>
      <c r="P7" s="205"/>
    </row>
    <row r="8" spans="1:39" ht="13.5" customHeight="1" x14ac:dyDescent="0.25">
      <c r="A8" s="526" t="s">
        <v>106</v>
      </c>
      <c r="B8" s="526"/>
      <c r="C8" s="526"/>
      <c r="D8" s="526"/>
      <c r="E8" s="526"/>
      <c r="F8" s="526"/>
      <c r="G8" s="526"/>
      <c r="H8" s="526"/>
      <c r="I8" s="526"/>
      <c r="J8" s="526"/>
      <c r="K8" s="526"/>
      <c r="L8" s="526"/>
      <c r="M8" s="205"/>
      <c r="N8" s="206"/>
      <c r="O8" s="206"/>
      <c r="P8" s="205"/>
    </row>
    <row r="9" spans="1:39" ht="52.5" customHeight="1" x14ac:dyDescent="0.25">
      <c r="A9" s="207" t="s">
        <v>107</v>
      </c>
      <c r="B9" s="527" t="s">
        <v>108</v>
      </c>
      <c r="C9" s="527"/>
      <c r="D9" s="527"/>
      <c r="E9" s="527"/>
      <c r="F9" s="527"/>
      <c r="G9" s="527"/>
      <c r="H9" s="528" t="s">
        <v>109</v>
      </c>
      <c r="I9" s="528"/>
      <c r="J9" s="528"/>
      <c r="K9" s="528"/>
      <c r="L9" s="528"/>
      <c r="M9" s="528"/>
      <c r="N9" s="529" t="s">
        <v>110</v>
      </c>
      <c r="O9" s="529"/>
      <c r="P9" s="529"/>
      <c r="Q9" s="529"/>
      <c r="R9" s="529"/>
      <c r="S9" s="529"/>
      <c r="T9" s="529" t="s">
        <v>111</v>
      </c>
      <c r="U9" s="529"/>
      <c r="V9" s="529"/>
      <c r="W9" s="529"/>
      <c r="X9" s="529"/>
      <c r="Y9" s="529"/>
      <c r="Z9" s="529" t="s">
        <v>112</v>
      </c>
      <c r="AA9" s="529"/>
      <c r="AB9" s="529"/>
      <c r="AC9" s="529"/>
      <c r="AD9" s="529"/>
      <c r="AE9" s="529"/>
      <c r="AF9" s="530" t="s">
        <v>113</v>
      </c>
      <c r="AG9" s="530"/>
      <c r="AH9" s="530"/>
      <c r="AI9" s="530"/>
      <c r="AJ9" s="530"/>
      <c r="AK9" s="530"/>
      <c r="AL9" s="208"/>
    </row>
    <row r="10" spans="1:39" ht="102.75" customHeight="1" x14ac:dyDescent="0.25">
      <c r="A10" s="209"/>
      <c r="B10" s="210" t="s">
        <v>8</v>
      </c>
      <c r="C10" s="211" t="s">
        <v>114</v>
      </c>
      <c r="D10" s="212" t="s">
        <v>10</v>
      </c>
      <c r="E10" s="210" t="s">
        <v>80</v>
      </c>
      <c r="F10" s="213" t="s">
        <v>115</v>
      </c>
      <c r="G10" s="214" t="s">
        <v>116</v>
      </c>
      <c r="H10" s="215" t="s">
        <v>8</v>
      </c>
      <c r="I10" s="211" t="s">
        <v>114</v>
      </c>
      <c r="J10" s="210" t="s">
        <v>117</v>
      </c>
      <c r="K10" s="210" t="s">
        <v>80</v>
      </c>
      <c r="L10" s="213" t="s">
        <v>115</v>
      </c>
      <c r="M10" s="216" t="s">
        <v>118</v>
      </c>
      <c r="N10" s="215" t="s">
        <v>8</v>
      </c>
      <c r="O10" s="211" t="s">
        <v>114</v>
      </c>
      <c r="P10" s="210" t="s">
        <v>117</v>
      </c>
      <c r="Q10" s="210" t="s">
        <v>80</v>
      </c>
      <c r="R10" s="213" t="s">
        <v>115</v>
      </c>
      <c r="S10" s="216" t="s">
        <v>118</v>
      </c>
      <c r="T10" s="215" t="s">
        <v>8</v>
      </c>
      <c r="U10" s="211" t="s">
        <v>119</v>
      </c>
      <c r="V10" s="210" t="s">
        <v>117</v>
      </c>
      <c r="W10" s="210" t="s">
        <v>80</v>
      </c>
      <c r="X10" s="213" t="s">
        <v>120</v>
      </c>
      <c r="Y10" s="216" t="s">
        <v>118</v>
      </c>
      <c r="Z10" s="215" t="s">
        <v>8</v>
      </c>
      <c r="AA10" s="211" t="s">
        <v>119</v>
      </c>
      <c r="AB10" s="210" t="s">
        <v>117</v>
      </c>
      <c r="AC10" s="210" t="s">
        <v>121</v>
      </c>
      <c r="AD10" s="213" t="s">
        <v>122</v>
      </c>
      <c r="AE10" s="216" t="s">
        <v>118</v>
      </c>
      <c r="AF10" s="217" t="s">
        <v>8</v>
      </c>
      <c r="AG10" s="211" t="s">
        <v>123</v>
      </c>
      <c r="AH10" s="210" t="s">
        <v>117</v>
      </c>
      <c r="AI10" s="210" t="s">
        <v>80</v>
      </c>
      <c r="AJ10" s="213" t="s">
        <v>124</v>
      </c>
      <c r="AK10" s="213" t="s">
        <v>118</v>
      </c>
      <c r="AL10" s="218" t="s">
        <v>125</v>
      </c>
    </row>
    <row r="11" spans="1:39" ht="15.75" x14ac:dyDescent="0.25">
      <c r="A11" s="219" t="s">
        <v>126</v>
      </c>
      <c r="B11" s="220">
        <v>137</v>
      </c>
      <c r="C11" s="221">
        <v>137</v>
      </c>
      <c r="D11" s="222">
        <v>1</v>
      </c>
      <c r="E11" s="223">
        <v>93645</v>
      </c>
      <c r="F11" s="223">
        <f>SUM(F12:F22)</f>
        <v>48181</v>
      </c>
      <c r="G11" s="222">
        <f>F11/E11</f>
        <v>0.51450691441080676</v>
      </c>
      <c r="H11" s="224">
        <v>88</v>
      </c>
      <c r="I11" s="225">
        <v>88</v>
      </c>
      <c r="J11" s="226">
        <v>1</v>
      </c>
      <c r="K11" s="227">
        <f>SUM(K12:K22)</f>
        <v>30108</v>
      </c>
      <c r="L11" s="227">
        <f>SUM(L12:L22)</f>
        <v>15370</v>
      </c>
      <c r="M11" s="228">
        <f>L11/K11</f>
        <v>0.510495549355653</v>
      </c>
      <c r="N11" s="224">
        <v>46</v>
      </c>
      <c r="O11" s="225">
        <v>45.7</v>
      </c>
      <c r="P11" s="229">
        <v>0.1</v>
      </c>
      <c r="Q11" s="230">
        <f>SUM(Q12:Q22)</f>
        <v>63537</v>
      </c>
      <c r="R11" s="230">
        <f>SUM(R12:R22)</f>
        <v>32811</v>
      </c>
      <c r="S11" s="231">
        <f>R11/Q11</f>
        <v>0.51640776240615704</v>
      </c>
      <c r="T11" s="224">
        <v>0</v>
      </c>
      <c r="U11" s="232">
        <v>0</v>
      </c>
      <c r="V11" s="233">
        <v>0.9</v>
      </c>
      <c r="W11" s="230">
        <v>0</v>
      </c>
      <c r="X11" s="230">
        <v>0</v>
      </c>
      <c r="Y11" s="234">
        <v>0</v>
      </c>
      <c r="Z11" s="235">
        <v>0</v>
      </c>
      <c r="AA11" s="236">
        <v>0</v>
      </c>
      <c r="AB11" s="237">
        <v>0</v>
      </c>
      <c r="AC11" s="238">
        <v>0</v>
      </c>
      <c r="AD11" s="238">
        <v>0</v>
      </c>
      <c r="AE11" s="239">
        <v>0</v>
      </c>
      <c r="AF11" s="240">
        <v>0</v>
      </c>
      <c r="AG11" s="241">
        <v>0</v>
      </c>
      <c r="AH11" s="242">
        <v>0</v>
      </c>
      <c r="AI11" s="242">
        <v>0</v>
      </c>
      <c r="AJ11" s="238">
        <v>0</v>
      </c>
      <c r="AK11" s="238">
        <v>0</v>
      </c>
      <c r="AL11" s="223" t="e">
        <f>SUM(AL12:AL22)</f>
        <v>#REF!</v>
      </c>
    </row>
    <row r="12" spans="1:39" ht="63.75" x14ac:dyDescent="0.25">
      <c r="A12" s="243" t="s">
        <v>127</v>
      </c>
      <c r="B12" s="244">
        <v>130</v>
      </c>
      <c r="C12" s="245">
        <f t="shared" ref="C12:C22" si="0">I12+O12+U12+AA12+AG12</f>
        <v>128</v>
      </c>
      <c r="D12" s="246">
        <f>C12/B12</f>
        <v>0.98461538461538467</v>
      </c>
      <c r="E12" s="247">
        <v>12898</v>
      </c>
      <c r="F12" s="247">
        <f t="shared" ref="F12:F22" si="1">L12+R12+X12</f>
        <v>6482</v>
      </c>
      <c r="G12" s="248">
        <f>F12/E12</f>
        <v>0.50255853620716395</v>
      </c>
      <c r="H12" s="249">
        <v>89</v>
      </c>
      <c r="I12" s="245">
        <v>88</v>
      </c>
      <c r="J12" s="246">
        <f>I12/H12</f>
        <v>0.9887640449438202</v>
      </c>
      <c r="K12" s="250">
        <v>8112</v>
      </c>
      <c r="L12" s="251">
        <v>4017</v>
      </c>
      <c r="M12" s="252">
        <f>L12/K12</f>
        <v>0.49519230769230771</v>
      </c>
      <c r="N12" s="253">
        <v>41</v>
      </c>
      <c r="O12" s="254">
        <v>40</v>
      </c>
      <c r="P12" s="255">
        <f>O12/N12</f>
        <v>0.97560975609756095</v>
      </c>
      <c r="Q12" s="250">
        <v>4786</v>
      </c>
      <c r="R12" s="256">
        <v>2465</v>
      </c>
      <c r="S12" s="252">
        <f>R12/Q12</f>
        <v>0.51504387797743423</v>
      </c>
      <c r="T12" s="257">
        <v>0</v>
      </c>
      <c r="U12" s="254">
        <v>0</v>
      </c>
      <c r="V12" s="255">
        <v>0</v>
      </c>
      <c r="W12" s="256">
        <v>0</v>
      </c>
      <c r="X12" s="256">
        <v>0</v>
      </c>
      <c r="Y12" s="252">
        <v>0</v>
      </c>
      <c r="Z12" s="257">
        <v>0</v>
      </c>
      <c r="AA12" s="258">
        <v>0</v>
      </c>
      <c r="AB12" s="256">
        <v>0</v>
      </c>
      <c r="AC12" s="256">
        <v>0</v>
      </c>
      <c r="AD12" s="256">
        <v>0</v>
      </c>
      <c r="AE12" s="259">
        <v>0</v>
      </c>
      <c r="AF12" s="260">
        <v>0</v>
      </c>
      <c r="AG12" s="261">
        <v>0</v>
      </c>
      <c r="AH12" s="262">
        <v>0</v>
      </c>
      <c r="AI12" s="262">
        <v>0</v>
      </c>
      <c r="AJ12" s="256">
        <v>0</v>
      </c>
      <c r="AK12" s="256">
        <v>0</v>
      </c>
      <c r="AL12" s="251">
        <f t="shared" ref="AL12:AL19" si="2">F12</f>
        <v>6482</v>
      </c>
      <c r="AM12" s="203"/>
    </row>
    <row r="13" spans="1:39" ht="15.75" x14ac:dyDescent="0.25">
      <c r="A13" s="263" t="s">
        <v>128</v>
      </c>
      <c r="B13" s="244">
        <v>121</v>
      </c>
      <c r="C13" s="245">
        <f t="shared" si="0"/>
        <v>121</v>
      </c>
      <c r="D13" s="246">
        <f>C13/B13</f>
        <v>1</v>
      </c>
      <c r="E13" s="247">
        <v>9896</v>
      </c>
      <c r="F13" s="247">
        <f t="shared" si="1"/>
        <v>5317</v>
      </c>
      <c r="G13" s="248">
        <f>F13/E13</f>
        <v>0.53728779304769603</v>
      </c>
      <c r="H13" s="249">
        <v>80</v>
      </c>
      <c r="I13" s="245">
        <v>80</v>
      </c>
      <c r="J13" s="246">
        <f>I13/H13</f>
        <v>1</v>
      </c>
      <c r="K13" s="250">
        <v>6624</v>
      </c>
      <c r="L13" s="251">
        <v>3208</v>
      </c>
      <c r="M13" s="252">
        <f>L13/K13</f>
        <v>0.48429951690821255</v>
      </c>
      <c r="N13" s="253">
        <v>41</v>
      </c>
      <c r="O13" s="254">
        <v>41</v>
      </c>
      <c r="P13" s="255">
        <f>O13/N13</f>
        <v>1</v>
      </c>
      <c r="Q13" s="250">
        <v>3272</v>
      </c>
      <c r="R13" s="256">
        <v>2109</v>
      </c>
      <c r="S13" s="252">
        <f>R13/Q13</f>
        <v>0.64455990220048898</v>
      </c>
      <c r="T13" s="257">
        <v>0</v>
      </c>
      <c r="U13" s="254">
        <v>0</v>
      </c>
      <c r="V13" s="255">
        <v>0</v>
      </c>
      <c r="W13" s="256">
        <v>0</v>
      </c>
      <c r="X13" s="256">
        <v>0</v>
      </c>
      <c r="Y13" s="252">
        <v>0</v>
      </c>
      <c r="Z13" s="257">
        <v>0</v>
      </c>
      <c r="AA13" s="258">
        <v>0</v>
      </c>
      <c r="AB13" s="256">
        <v>0</v>
      </c>
      <c r="AC13" s="256">
        <v>0</v>
      </c>
      <c r="AD13" s="256">
        <v>0</v>
      </c>
      <c r="AE13" s="259">
        <v>0</v>
      </c>
      <c r="AF13" s="260">
        <v>0</v>
      </c>
      <c r="AG13" s="261">
        <v>0</v>
      </c>
      <c r="AH13" s="262">
        <v>0</v>
      </c>
      <c r="AI13" s="262">
        <v>0</v>
      </c>
      <c r="AJ13" s="256">
        <v>0</v>
      </c>
      <c r="AK13" s="256">
        <v>0</v>
      </c>
      <c r="AL13" s="251">
        <f t="shared" si="2"/>
        <v>5317</v>
      </c>
    </row>
    <row r="14" spans="1:39" ht="51" x14ac:dyDescent="0.25">
      <c r="A14" s="263" t="s">
        <v>129</v>
      </c>
      <c r="B14" s="244">
        <v>105</v>
      </c>
      <c r="C14" s="245">
        <f t="shared" si="0"/>
        <v>104</v>
      </c>
      <c r="D14" s="246">
        <f>C14/B14</f>
        <v>0.99047619047619051</v>
      </c>
      <c r="E14" s="247">
        <v>2124</v>
      </c>
      <c r="F14" s="247">
        <f t="shared" si="1"/>
        <v>1040</v>
      </c>
      <c r="G14" s="248">
        <f>F14/E14</f>
        <v>0.4896421845574388</v>
      </c>
      <c r="H14" s="249">
        <v>72</v>
      </c>
      <c r="I14" s="245">
        <v>71</v>
      </c>
      <c r="J14" s="246">
        <f>I14/H14</f>
        <v>0.98611111111111116</v>
      </c>
      <c r="K14" s="250">
        <v>1512</v>
      </c>
      <c r="L14" s="251">
        <v>701</v>
      </c>
      <c r="M14" s="252">
        <f>L14/K14</f>
        <v>0.46362433862433861</v>
      </c>
      <c r="N14" s="253">
        <v>33</v>
      </c>
      <c r="O14" s="254">
        <v>33</v>
      </c>
      <c r="P14" s="255">
        <f>O14/N14</f>
        <v>1</v>
      </c>
      <c r="Q14" s="250">
        <v>612</v>
      </c>
      <c r="R14" s="256">
        <v>339</v>
      </c>
      <c r="S14" s="252">
        <f>R14/Q14</f>
        <v>0.55392156862745101</v>
      </c>
      <c r="T14" s="257">
        <v>0</v>
      </c>
      <c r="U14" s="254">
        <v>0</v>
      </c>
      <c r="V14" s="255">
        <v>0</v>
      </c>
      <c r="W14" s="256">
        <v>0</v>
      </c>
      <c r="X14" s="256">
        <v>0</v>
      </c>
      <c r="Y14" s="252">
        <v>0</v>
      </c>
      <c r="Z14" s="257">
        <v>0</v>
      </c>
      <c r="AA14" s="258">
        <v>0</v>
      </c>
      <c r="AB14" s="256">
        <v>0</v>
      </c>
      <c r="AC14" s="256">
        <v>0</v>
      </c>
      <c r="AD14" s="256">
        <v>0</v>
      </c>
      <c r="AE14" s="259">
        <v>0</v>
      </c>
      <c r="AF14" s="260">
        <v>0</v>
      </c>
      <c r="AG14" s="261">
        <v>0</v>
      </c>
      <c r="AH14" s="262">
        <v>0</v>
      </c>
      <c r="AI14" s="262">
        <v>0</v>
      </c>
      <c r="AJ14" s="256">
        <v>0</v>
      </c>
      <c r="AK14" s="256">
        <v>0</v>
      </c>
      <c r="AL14" s="251">
        <f t="shared" si="2"/>
        <v>1040</v>
      </c>
    </row>
    <row r="15" spans="1:39" ht="38.25" x14ac:dyDescent="0.25">
      <c r="A15" s="243" t="s">
        <v>130</v>
      </c>
      <c r="B15" s="244">
        <v>40</v>
      </c>
      <c r="C15" s="245">
        <f t="shared" si="0"/>
        <v>41</v>
      </c>
      <c r="D15" s="246">
        <f>C15/B15</f>
        <v>1.0249999999999999</v>
      </c>
      <c r="E15" s="247">
        <v>420</v>
      </c>
      <c r="F15" s="247">
        <f t="shared" si="1"/>
        <v>276</v>
      </c>
      <c r="G15" s="248">
        <f>F15/E15</f>
        <v>0.65714285714285714</v>
      </c>
      <c r="H15" s="249">
        <v>20</v>
      </c>
      <c r="I15" s="245">
        <v>20</v>
      </c>
      <c r="J15" s="246">
        <f>I15/H15</f>
        <v>1</v>
      </c>
      <c r="K15" s="250">
        <v>240</v>
      </c>
      <c r="L15" s="251">
        <v>165</v>
      </c>
      <c r="M15" s="252">
        <f>L15/K15</f>
        <v>0.6875</v>
      </c>
      <c r="N15" s="253">
        <v>20</v>
      </c>
      <c r="O15" s="254">
        <v>21</v>
      </c>
      <c r="P15" s="255">
        <v>0.03</v>
      </c>
      <c r="Q15" s="250">
        <v>180</v>
      </c>
      <c r="R15" s="256">
        <v>111</v>
      </c>
      <c r="S15" s="252">
        <f>R15/Q15</f>
        <v>0.6166666666666667</v>
      </c>
      <c r="T15" s="257">
        <v>0</v>
      </c>
      <c r="U15" s="254">
        <v>0</v>
      </c>
      <c r="V15" s="255">
        <v>0</v>
      </c>
      <c r="W15" s="256">
        <v>0</v>
      </c>
      <c r="X15" s="256">
        <v>0</v>
      </c>
      <c r="Y15" s="252">
        <v>0</v>
      </c>
      <c r="Z15" s="257">
        <v>0</v>
      </c>
      <c r="AA15" s="258">
        <v>0</v>
      </c>
      <c r="AB15" s="256">
        <v>0</v>
      </c>
      <c r="AC15" s="256">
        <v>0</v>
      </c>
      <c r="AD15" s="256">
        <v>0</v>
      </c>
      <c r="AE15" s="259">
        <v>0</v>
      </c>
      <c r="AF15" s="260">
        <v>0</v>
      </c>
      <c r="AG15" s="261">
        <v>0</v>
      </c>
      <c r="AH15" s="262">
        <v>0</v>
      </c>
      <c r="AI15" s="262">
        <v>0</v>
      </c>
      <c r="AJ15" s="256">
        <v>0</v>
      </c>
      <c r="AK15" s="256">
        <v>0</v>
      </c>
      <c r="AL15" s="251">
        <f t="shared" si="2"/>
        <v>276</v>
      </c>
    </row>
    <row r="16" spans="1:39" ht="21" customHeight="1" x14ac:dyDescent="0.25">
      <c r="A16" s="243" t="s">
        <v>131</v>
      </c>
      <c r="B16" s="244">
        <f>H16+N16+T16+Z16+AF16</f>
        <v>0</v>
      </c>
      <c r="C16" s="245">
        <f t="shared" si="0"/>
        <v>0</v>
      </c>
      <c r="D16" s="246">
        <v>0</v>
      </c>
      <c r="E16" s="247">
        <f>K16+Q16+W16+AC16+AI16</f>
        <v>0</v>
      </c>
      <c r="F16" s="247">
        <f t="shared" si="1"/>
        <v>0</v>
      </c>
      <c r="G16" s="248">
        <v>0</v>
      </c>
      <c r="H16" s="249">
        <v>0</v>
      </c>
      <c r="I16" s="245">
        <v>0</v>
      </c>
      <c r="J16" s="246">
        <v>0</v>
      </c>
      <c r="K16" s="250">
        <v>0</v>
      </c>
      <c r="L16" s="251">
        <v>0</v>
      </c>
      <c r="M16" s="252">
        <v>0</v>
      </c>
      <c r="N16" s="253">
        <v>0</v>
      </c>
      <c r="O16" s="254">
        <v>0</v>
      </c>
      <c r="P16" s="251">
        <v>0</v>
      </c>
      <c r="Q16" s="250">
        <v>0</v>
      </c>
      <c r="R16" s="256">
        <v>0</v>
      </c>
      <c r="S16" s="259">
        <v>0</v>
      </c>
      <c r="T16" s="257">
        <v>0</v>
      </c>
      <c r="U16" s="254">
        <v>0</v>
      </c>
      <c r="V16" s="256">
        <v>0</v>
      </c>
      <c r="W16" s="256">
        <v>0</v>
      </c>
      <c r="X16" s="256">
        <v>0</v>
      </c>
      <c r="Y16" s="252">
        <v>0</v>
      </c>
      <c r="Z16" s="257">
        <v>0</v>
      </c>
      <c r="AA16" s="258">
        <v>0</v>
      </c>
      <c r="AB16" s="256">
        <v>0</v>
      </c>
      <c r="AC16" s="256">
        <v>0</v>
      </c>
      <c r="AD16" s="256">
        <v>0</v>
      </c>
      <c r="AE16" s="259">
        <v>0</v>
      </c>
      <c r="AF16" s="260">
        <v>0</v>
      </c>
      <c r="AG16" s="261">
        <v>0</v>
      </c>
      <c r="AH16" s="262">
        <v>0</v>
      </c>
      <c r="AI16" s="262">
        <v>0</v>
      </c>
      <c r="AJ16" s="256">
        <v>0</v>
      </c>
      <c r="AK16" s="256">
        <v>0</v>
      </c>
      <c r="AL16" s="251">
        <f t="shared" si="2"/>
        <v>0</v>
      </c>
    </row>
    <row r="17" spans="1:40" ht="25.5" x14ac:dyDescent="0.25">
      <c r="A17" s="243" t="s">
        <v>132</v>
      </c>
      <c r="B17" s="244">
        <f>H17+N17+T17+Z17+AF17</f>
        <v>68</v>
      </c>
      <c r="C17" s="245">
        <f t="shared" si="0"/>
        <v>66</v>
      </c>
      <c r="D17" s="246">
        <f>C17/B17</f>
        <v>0.97058823529411764</v>
      </c>
      <c r="E17" s="247">
        <v>136</v>
      </c>
      <c r="F17" s="247">
        <f t="shared" si="1"/>
        <v>85</v>
      </c>
      <c r="G17" s="248">
        <f>F17/E17</f>
        <v>0.625</v>
      </c>
      <c r="H17" s="249">
        <v>45</v>
      </c>
      <c r="I17" s="245">
        <v>43</v>
      </c>
      <c r="J17" s="246">
        <f>I17/H17</f>
        <v>0.9555555555555556</v>
      </c>
      <c r="K17" s="250">
        <v>90</v>
      </c>
      <c r="L17" s="251">
        <v>54</v>
      </c>
      <c r="M17" s="252">
        <f>L17/K17</f>
        <v>0.6</v>
      </c>
      <c r="N17" s="253">
        <v>23</v>
      </c>
      <c r="O17" s="254">
        <v>23</v>
      </c>
      <c r="P17" s="255">
        <f>O17/N17</f>
        <v>1</v>
      </c>
      <c r="Q17" s="250">
        <v>46</v>
      </c>
      <c r="R17" s="256">
        <v>31</v>
      </c>
      <c r="S17" s="252">
        <f>R17/Q17</f>
        <v>0.67391304347826086</v>
      </c>
      <c r="T17" s="257">
        <v>0</v>
      </c>
      <c r="U17" s="254">
        <v>0</v>
      </c>
      <c r="V17" s="255">
        <v>0</v>
      </c>
      <c r="W17" s="256">
        <v>0</v>
      </c>
      <c r="X17" s="256">
        <v>0</v>
      </c>
      <c r="Y17" s="252">
        <v>0</v>
      </c>
      <c r="Z17" s="257">
        <v>0</v>
      </c>
      <c r="AA17" s="258">
        <v>0</v>
      </c>
      <c r="AB17" s="256">
        <v>0</v>
      </c>
      <c r="AC17" s="256">
        <v>0</v>
      </c>
      <c r="AD17" s="256">
        <v>0</v>
      </c>
      <c r="AE17" s="259">
        <v>0</v>
      </c>
      <c r="AF17" s="260">
        <v>0</v>
      </c>
      <c r="AG17" s="261">
        <v>0</v>
      </c>
      <c r="AH17" s="262">
        <v>0</v>
      </c>
      <c r="AI17" s="262">
        <v>0</v>
      </c>
      <c r="AJ17" s="256">
        <v>0</v>
      </c>
      <c r="AK17" s="256">
        <v>0</v>
      </c>
      <c r="AL17" s="251">
        <f t="shared" si="2"/>
        <v>85</v>
      </c>
    </row>
    <row r="18" spans="1:40" ht="25.5" x14ac:dyDescent="0.25">
      <c r="A18" s="243" t="s">
        <v>133</v>
      </c>
      <c r="B18" s="244">
        <f>H18+N18+T18+Z18+AF18</f>
        <v>0</v>
      </c>
      <c r="C18" s="245">
        <f t="shared" si="0"/>
        <v>0</v>
      </c>
      <c r="D18" s="246">
        <v>0</v>
      </c>
      <c r="E18" s="247">
        <f>K18+Q18+W18+AC18+AI18</f>
        <v>0</v>
      </c>
      <c r="F18" s="247">
        <f t="shared" si="1"/>
        <v>0</v>
      </c>
      <c r="G18" s="248">
        <v>0</v>
      </c>
      <c r="H18" s="249">
        <v>0</v>
      </c>
      <c r="I18" s="245">
        <v>0</v>
      </c>
      <c r="J18" s="246">
        <v>0</v>
      </c>
      <c r="K18" s="250">
        <v>0</v>
      </c>
      <c r="L18" s="251">
        <v>0</v>
      </c>
      <c r="M18" s="252">
        <v>0</v>
      </c>
      <c r="N18" s="253">
        <v>0</v>
      </c>
      <c r="O18" s="254">
        <v>0</v>
      </c>
      <c r="P18" s="251">
        <v>0</v>
      </c>
      <c r="Q18" s="250">
        <v>0</v>
      </c>
      <c r="R18" s="256">
        <v>0</v>
      </c>
      <c r="S18" s="252">
        <v>0</v>
      </c>
      <c r="T18" s="257">
        <v>0</v>
      </c>
      <c r="U18" s="254">
        <v>0</v>
      </c>
      <c r="V18" s="255">
        <v>0</v>
      </c>
      <c r="W18" s="256">
        <v>0</v>
      </c>
      <c r="X18" s="256">
        <v>0</v>
      </c>
      <c r="Y18" s="264">
        <v>0</v>
      </c>
      <c r="Z18" s="265">
        <v>0</v>
      </c>
      <c r="AA18" s="266">
        <v>0</v>
      </c>
      <c r="AB18" s="267">
        <v>0</v>
      </c>
      <c r="AC18" s="256">
        <v>0</v>
      </c>
      <c r="AD18" s="256">
        <v>0</v>
      </c>
      <c r="AE18" s="259">
        <v>0</v>
      </c>
      <c r="AF18" s="260">
        <v>0</v>
      </c>
      <c r="AG18" s="261">
        <v>0</v>
      </c>
      <c r="AH18" s="262">
        <v>0</v>
      </c>
      <c r="AI18" s="262">
        <v>0</v>
      </c>
      <c r="AJ18" s="256">
        <v>0</v>
      </c>
      <c r="AK18" s="256">
        <v>0</v>
      </c>
      <c r="AL18" s="251">
        <f t="shared" si="2"/>
        <v>0</v>
      </c>
    </row>
    <row r="19" spans="1:40" ht="15.75" x14ac:dyDescent="0.25">
      <c r="A19" s="243" t="s">
        <v>134</v>
      </c>
      <c r="B19" s="244">
        <v>118</v>
      </c>
      <c r="C19" s="245">
        <f t="shared" si="0"/>
        <v>118</v>
      </c>
      <c r="D19" s="246">
        <f>C19/B19</f>
        <v>1</v>
      </c>
      <c r="E19" s="247">
        <v>2789</v>
      </c>
      <c r="F19" s="247">
        <f t="shared" si="1"/>
        <v>1413</v>
      </c>
      <c r="G19" s="248">
        <f t="shared" ref="G19:G24" si="3">F19/E19</f>
        <v>0.50663320186446759</v>
      </c>
      <c r="H19" s="249">
        <v>78</v>
      </c>
      <c r="I19" s="245">
        <v>78</v>
      </c>
      <c r="J19" s="246">
        <f t="shared" ref="J19:J24" si="4">I19/H19</f>
        <v>1</v>
      </c>
      <c r="K19" s="250">
        <v>1882</v>
      </c>
      <c r="L19" s="251">
        <v>968</v>
      </c>
      <c r="M19" s="252">
        <f t="shared" ref="M19:M24" si="5">L19/K19</f>
        <v>0.51434643995749207</v>
      </c>
      <c r="N19" s="253">
        <v>40</v>
      </c>
      <c r="O19" s="254">
        <v>40</v>
      </c>
      <c r="P19" s="255">
        <f t="shared" ref="P19:P24" si="6">O19/N19</f>
        <v>1</v>
      </c>
      <c r="Q19" s="250">
        <v>907</v>
      </c>
      <c r="R19" s="256">
        <v>445</v>
      </c>
      <c r="S19" s="252">
        <f t="shared" ref="S19:S24" si="7">R19/Q19</f>
        <v>0.49062844542447631</v>
      </c>
      <c r="T19" s="257">
        <v>0</v>
      </c>
      <c r="U19" s="254">
        <v>0</v>
      </c>
      <c r="V19" s="255">
        <v>0</v>
      </c>
      <c r="W19" s="256">
        <v>0</v>
      </c>
      <c r="X19" s="256">
        <v>0</v>
      </c>
      <c r="Y19" s="264">
        <v>0</v>
      </c>
      <c r="Z19" s="265">
        <v>0</v>
      </c>
      <c r="AA19" s="266">
        <v>0</v>
      </c>
      <c r="AB19" s="267">
        <v>0</v>
      </c>
      <c r="AC19" s="256">
        <v>0</v>
      </c>
      <c r="AD19" s="256">
        <v>0</v>
      </c>
      <c r="AE19" s="259">
        <v>0</v>
      </c>
      <c r="AF19" s="260">
        <v>0</v>
      </c>
      <c r="AG19" s="261">
        <v>0</v>
      </c>
      <c r="AH19" s="262">
        <v>0</v>
      </c>
      <c r="AI19" s="262">
        <v>0</v>
      </c>
      <c r="AJ19" s="256">
        <v>0</v>
      </c>
      <c r="AK19" s="256">
        <v>0</v>
      </c>
      <c r="AL19" s="251">
        <f t="shared" si="2"/>
        <v>1413</v>
      </c>
    </row>
    <row r="20" spans="1:40" ht="15.75" x14ac:dyDescent="0.25">
      <c r="A20" s="263" t="s">
        <v>29</v>
      </c>
      <c r="B20" s="244">
        <v>115</v>
      </c>
      <c r="C20" s="245">
        <f t="shared" si="0"/>
        <v>111</v>
      </c>
      <c r="D20" s="246">
        <f>C20/B20</f>
        <v>0.9652173913043478</v>
      </c>
      <c r="E20" s="247">
        <v>34213</v>
      </c>
      <c r="F20" s="247">
        <f t="shared" si="1"/>
        <v>17569</v>
      </c>
      <c r="G20" s="248">
        <f t="shared" si="3"/>
        <v>0.51351825329553091</v>
      </c>
      <c r="H20" s="249">
        <v>69</v>
      </c>
      <c r="I20" s="245">
        <v>67</v>
      </c>
      <c r="J20" s="246">
        <f t="shared" si="4"/>
        <v>0.97101449275362317</v>
      </c>
      <c r="K20" s="250">
        <v>7192</v>
      </c>
      <c r="L20" s="251">
        <v>3820</v>
      </c>
      <c r="M20" s="252">
        <f t="shared" si="5"/>
        <v>0.53114571746384875</v>
      </c>
      <c r="N20" s="253">
        <v>46</v>
      </c>
      <c r="O20" s="254">
        <v>44</v>
      </c>
      <c r="P20" s="255">
        <f t="shared" si="6"/>
        <v>0.95652173913043481</v>
      </c>
      <c r="Q20" s="250">
        <v>27021</v>
      </c>
      <c r="R20" s="251">
        <v>13749</v>
      </c>
      <c r="S20" s="252">
        <f t="shared" si="7"/>
        <v>0.50882646830243139</v>
      </c>
      <c r="T20" s="257">
        <v>0</v>
      </c>
      <c r="U20" s="254">
        <v>0</v>
      </c>
      <c r="V20" s="255">
        <v>0</v>
      </c>
      <c r="W20" s="256">
        <v>0</v>
      </c>
      <c r="X20" s="256">
        <v>0</v>
      </c>
      <c r="Y20" s="264">
        <v>0</v>
      </c>
      <c r="Z20" s="265">
        <v>0</v>
      </c>
      <c r="AA20" s="266">
        <v>0</v>
      </c>
      <c r="AB20" s="267">
        <v>0</v>
      </c>
      <c r="AC20" s="256">
        <v>0</v>
      </c>
      <c r="AD20" s="256">
        <v>0</v>
      </c>
      <c r="AE20" s="259">
        <v>0</v>
      </c>
      <c r="AF20" s="260">
        <v>0</v>
      </c>
      <c r="AG20" s="261">
        <v>0</v>
      </c>
      <c r="AH20" s="262">
        <v>0</v>
      </c>
      <c r="AI20" s="262">
        <v>0</v>
      </c>
      <c r="AJ20" s="256">
        <v>0</v>
      </c>
      <c r="AK20" s="256">
        <v>0</v>
      </c>
      <c r="AL20" s="251" t="e">
        <f>F20+#REF!+#REF!+#REF!</f>
        <v>#REF!</v>
      </c>
    </row>
    <row r="21" spans="1:40" ht="38.25" x14ac:dyDescent="0.25">
      <c r="A21" s="243" t="s">
        <v>25</v>
      </c>
      <c r="B21" s="244">
        <v>117</v>
      </c>
      <c r="C21" s="245">
        <f t="shared" si="0"/>
        <v>113</v>
      </c>
      <c r="D21" s="246">
        <f>C21/B21</f>
        <v>0.96581196581196582</v>
      </c>
      <c r="E21" s="247">
        <v>30841</v>
      </c>
      <c r="F21" s="247">
        <f t="shared" si="1"/>
        <v>15831</v>
      </c>
      <c r="G21" s="248">
        <f t="shared" si="3"/>
        <v>0.51331020394928828</v>
      </c>
      <c r="H21" s="249">
        <v>70</v>
      </c>
      <c r="I21" s="245">
        <v>67</v>
      </c>
      <c r="J21" s="246">
        <f t="shared" si="4"/>
        <v>0.95714285714285718</v>
      </c>
      <c r="K21" s="250">
        <v>4212</v>
      </c>
      <c r="L21" s="251">
        <v>2326</v>
      </c>
      <c r="M21" s="252">
        <f t="shared" si="5"/>
        <v>0.55223171889838552</v>
      </c>
      <c r="N21" s="253">
        <v>47</v>
      </c>
      <c r="O21" s="245">
        <v>46</v>
      </c>
      <c r="P21" s="255">
        <f t="shared" si="6"/>
        <v>0.97872340425531912</v>
      </c>
      <c r="Q21" s="250">
        <v>26629</v>
      </c>
      <c r="R21" s="251">
        <v>13505</v>
      </c>
      <c r="S21" s="252">
        <f t="shared" si="7"/>
        <v>0.50715385481993314</v>
      </c>
      <c r="T21" s="257">
        <v>0</v>
      </c>
      <c r="U21" s="254">
        <v>0</v>
      </c>
      <c r="V21" s="255">
        <v>0</v>
      </c>
      <c r="W21" s="256">
        <v>0</v>
      </c>
      <c r="X21" s="256">
        <v>0</v>
      </c>
      <c r="Y21" s="252">
        <v>0</v>
      </c>
      <c r="Z21" s="265">
        <v>0</v>
      </c>
      <c r="AA21" s="266">
        <v>0</v>
      </c>
      <c r="AB21" s="267">
        <v>0</v>
      </c>
      <c r="AC21" s="256">
        <v>0</v>
      </c>
      <c r="AD21" s="256">
        <v>0</v>
      </c>
      <c r="AE21" s="259">
        <v>0</v>
      </c>
      <c r="AF21" s="260">
        <v>0</v>
      </c>
      <c r="AG21" s="261">
        <v>0</v>
      </c>
      <c r="AH21" s="262">
        <v>0</v>
      </c>
      <c r="AI21" s="262">
        <v>0</v>
      </c>
      <c r="AJ21" s="256">
        <v>0</v>
      </c>
      <c r="AK21" s="256">
        <v>0</v>
      </c>
      <c r="AL21" s="251" t="e">
        <f>F21+#REF!+#REF!+#REF!</f>
        <v>#REF!</v>
      </c>
    </row>
    <row r="22" spans="1:40" ht="24" customHeight="1" x14ac:dyDescent="0.25">
      <c r="A22" s="263" t="s">
        <v>135</v>
      </c>
      <c r="B22" s="244">
        <v>27</v>
      </c>
      <c r="C22" s="245">
        <f t="shared" si="0"/>
        <v>27</v>
      </c>
      <c r="D22" s="246">
        <f>C22/B22</f>
        <v>1</v>
      </c>
      <c r="E22" s="247">
        <f>K22+Q22+W22+AC22+AI22</f>
        <v>328</v>
      </c>
      <c r="F22" s="247">
        <f t="shared" si="1"/>
        <v>168</v>
      </c>
      <c r="G22" s="248">
        <f t="shared" si="3"/>
        <v>0.51219512195121952</v>
      </c>
      <c r="H22" s="249">
        <v>20</v>
      </c>
      <c r="I22" s="245">
        <v>20</v>
      </c>
      <c r="J22" s="246">
        <f t="shared" si="4"/>
        <v>1</v>
      </c>
      <c r="K22" s="250">
        <v>244</v>
      </c>
      <c r="L22" s="251">
        <v>111</v>
      </c>
      <c r="M22" s="252">
        <f t="shared" si="5"/>
        <v>0.45491803278688525</v>
      </c>
      <c r="N22" s="253">
        <v>7</v>
      </c>
      <c r="O22" s="254">
        <v>7</v>
      </c>
      <c r="P22" s="255">
        <f t="shared" si="6"/>
        <v>1</v>
      </c>
      <c r="Q22" s="250">
        <v>84</v>
      </c>
      <c r="R22" s="256">
        <v>57</v>
      </c>
      <c r="S22" s="252">
        <f t="shared" si="7"/>
        <v>0.6785714285714286</v>
      </c>
      <c r="T22" s="257">
        <v>0</v>
      </c>
      <c r="U22" s="254">
        <v>0</v>
      </c>
      <c r="V22" s="255">
        <v>0</v>
      </c>
      <c r="W22" s="256">
        <v>0</v>
      </c>
      <c r="X22" s="256">
        <v>0</v>
      </c>
      <c r="Y22" s="264">
        <v>0</v>
      </c>
      <c r="Z22" s="265">
        <v>0</v>
      </c>
      <c r="AA22" s="266">
        <v>0</v>
      </c>
      <c r="AB22" s="267">
        <v>0</v>
      </c>
      <c r="AC22" s="256">
        <v>0</v>
      </c>
      <c r="AD22" s="256">
        <v>0</v>
      </c>
      <c r="AE22" s="259">
        <v>0</v>
      </c>
      <c r="AF22" s="260">
        <v>0</v>
      </c>
      <c r="AG22" s="261">
        <v>0</v>
      </c>
      <c r="AH22" s="262">
        <v>0</v>
      </c>
      <c r="AI22" s="262">
        <v>0</v>
      </c>
      <c r="AJ22" s="256">
        <v>0</v>
      </c>
      <c r="AK22" s="256">
        <v>0</v>
      </c>
      <c r="AL22" s="251" t="e">
        <f>F22+#REF!+#REF!+#REF!</f>
        <v>#REF!</v>
      </c>
    </row>
    <row r="23" spans="1:40" ht="14.25" customHeight="1" x14ac:dyDescent="0.25">
      <c r="A23" s="219" t="s">
        <v>136</v>
      </c>
      <c r="B23" s="244">
        <v>127</v>
      </c>
      <c r="C23" s="245">
        <v>127</v>
      </c>
      <c r="D23" s="246">
        <v>0.998</v>
      </c>
      <c r="E23" s="223">
        <v>35058</v>
      </c>
      <c r="F23" s="223">
        <f>SUM(F24:F29)</f>
        <v>18058</v>
      </c>
      <c r="G23" s="222">
        <f t="shared" si="3"/>
        <v>0.51508928062068571</v>
      </c>
      <c r="H23" s="224">
        <v>80</v>
      </c>
      <c r="I23" s="232">
        <v>80</v>
      </c>
      <c r="J23" s="268">
        <f t="shared" si="4"/>
        <v>1</v>
      </c>
      <c r="K23" s="223">
        <f>SUM(K24:K29)</f>
        <v>18883</v>
      </c>
      <c r="L23" s="227">
        <f>SUM(L24:L29)</f>
        <v>9381</v>
      </c>
      <c r="M23" s="228">
        <f t="shared" si="5"/>
        <v>0.49679605994810144</v>
      </c>
      <c r="N23" s="224">
        <v>44</v>
      </c>
      <c r="O23" s="269">
        <v>44</v>
      </c>
      <c r="P23" s="226">
        <f t="shared" si="6"/>
        <v>1</v>
      </c>
      <c r="Q23" s="270">
        <f>SUM(Q24:Q29)</f>
        <v>16175</v>
      </c>
      <c r="R23" s="270">
        <f>SUM(R24:R29)</f>
        <v>8677</v>
      </c>
      <c r="S23" s="231">
        <f t="shared" si="7"/>
        <v>0.53644513137557959</v>
      </c>
      <c r="T23" s="224">
        <v>0</v>
      </c>
      <c r="U23" s="232">
        <v>0</v>
      </c>
      <c r="V23" s="268">
        <v>0</v>
      </c>
      <c r="W23" s="230">
        <v>0</v>
      </c>
      <c r="X23" s="270">
        <v>0</v>
      </c>
      <c r="Y23" s="231">
        <v>0</v>
      </c>
      <c r="Z23" s="224"/>
      <c r="AA23" s="271"/>
      <c r="AB23" s="268"/>
      <c r="AC23" s="256">
        <v>0</v>
      </c>
      <c r="AD23" s="256">
        <v>0</v>
      </c>
      <c r="AE23" s="259">
        <v>0</v>
      </c>
      <c r="AF23" s="260">
        <v>0</v>
      </c>
      <c r="AG23" s="261">
        <v>0</v>
      </c>
      <c r="AH23" s="262">
        <v>0</v>
      </c>
      <c r="AI23" s="262">
        <v>0</v>
      </c>
      <c r="AJ23" s="256">
        <v>0</v>
      </c>
      <c r="AK23" s="256">
        <v>0</v>
      </c>
      <c r="AL23" s="223" t="e">
        <f>SUM(AL24:AL29)</f>
        <v>#REF!</v>
      </c>
    </row>
    <row r="24" spans="1:40" ht="40.5" customHeight="1" x14ac:dyDescent="0.25">
      <c r="A24" s="272" t="s">
        <v>34</v>
      </c>
      <c r="B24" s="244">
        <v>124</v>
      </c>
      <c r="C24" s="245">
        <f t="shared" ref="C24:C29" si="8">I24+O24+U24+AA24+AG24</f>
        <v>131</v>
      </c>
      <c r="D24" s="246">
        <v>1.05</v>
      </c>
      <c r="E24" s="247">
        <v>15410</v>
      </c>
      <c r="F24" s="247">
        <f t="shared" ref="F24:F29" si="9">L24+R24+X24</f>
        <v>8146</v>
      </c>
      <c r="G24" s="248">
        <f t="shared" si="3"/>
        <v>0.5286177806619079</v>
      </c>
      <c r="H24" s="253">
        <v>80</v>
      </c>
      <c r="I24" s="245">
        <v>80</v>
      </c>
      <c r="J24" s="246">
        <f t="shared" si="4"/>
        <v>1</v>
      </c>
      <c r="K24" s="250">
        <v>7490</v>
      </c>
      <c r="L24" s="251">
        <v>3821</v>
      </c>
      <c r="M24" s="252">
        <f t="shared" si="5"/>
        <v>0.51014686248331109</v>
      </c>
      <c r="N24" s="253">
        <v>44</v>
      </c>
      <c r="O24" s="254">
        <v>51</v>
      </c>
      <c r="P24" s="255">
        <f t="shared" si="6"/>
        <v>1.1590909090909092</v>
      </c>
      <c r="Q24" s="250">
        <v>7920</v>
      </c>
      <c r="R24" s="256">
        <v>4325</v>
      </c>
      <c r="S24" s="252">
        <f t="shared" si="7"/>
        <v>0.54608585858585856</v>
      </c>
      <c r="T24" s="257">
        <v>0</v>
      </c>
      <c r="U24" s="254">
        <v>0</v>
      </c>
      <c r="V24" s="255">
        <v>0</v>
      </c>
      <c r="W24" s="262">
        <v>0</v>
      </c>
      <c r="X24" s="256">
        <v>0</v>
      </c>
      <c r="Y24" s="252">
        <v>0</v>
      </c>
      <c r="Z24" s="257">
        <v>0</v>
      </c>
      <c r="AA24" s="258">
        <v>0</v>
      </c>
      <c r="AB24" s="255">
        <v>0</v>
      </c>
      <c r="AC24" s="256">
        <v>0</v>
      </c>
      <c r="AD24" s="256">
        <v>0</v>
      </c>
      <c r="AE24" s="259">
        <v>0</v>
      </c>
      <c r="AF24" s="260">
        <v>0</v>
      </c>
      <c r="AG24" s="261">
        <v>0</v>
      </c>
      <c r="AH24" s="262">
        <v>0</v>
      </c>
      <c r="AI24" s="262">
        <v>0</v>
      </c>
      <c r="AJ24" s="256">
        <v>0</v>
      </c>
      <c r="AK24" s="256">
        <v>0</v>
      </c>
      <c r="AL24" s="251" t="e">
        <f>F24+#REF!+#REF!+#REF!</f>
        <v>#REF!</v>
      </c>
    </row>
    <row r="25" spans="1:40" ht="30" customHeight="1" x14ac:dyDescent="0.25">
      <c r="A25" s="273" t="s">
        <v>36</v>
      </c>
      <c r="B25" s="244">
        <f>H25+N25+T25+Z25+AF25</f>
        <v>0</v>
      </c>
      <c r="C25" s="245">
        <f t="shared" si="8"/>
        <v>0</v>
      </c>
      <c r="D25" s="246">
        <v>0</v>
      </c>
      <c r="E25" s="247">
        <f>K25+Q25+W25+AC25+AI25</f>
        <v>0</v>
      </c>
      <c r="F25" s="247">
        <f t="shared" si="9"/>
        <v>0</v>
      </c>
      <c r="G25" s="248">
        <v>0</v>
      </c>
      <c r="H25" s="274">
        <v>0</v>
      </c>
      <c r="I25" s="245">
        <v>0</v>
      </c>
      <c r="J25" s="246">
        <v>0</v>
      </c>
      <c r="K25" s="256">
        <v>0</v>
      </c>
      <c r="L25" s="251">
        <v>0</v>
      </c>
      <c r="M25" s="252">
        <v>0</v>
      </c>
      <c r="N25" s="274">
        <v>0</v>
      </c>
      <c r="O25" s="254">
        <v>0</v>
      </c>
      <c r="P25" s="251">
        <v>0</v>
      </c>
      <c r="Q25" s="256">
        <v>0</v>
      </c>
      <c r="R25" s="256">
        <v>0</v>
      </c>
      <c r="S25" s="252">
        <v>0</v>
      </c>
      <c r="T25" s="257">
        <v>0</v>
      </c>
      <c r="U25" s="254">
        <v>0</v>
      </c>
      <c r="V25" s="255">
        <v>0</v>
      </c>
      <c r="W25" s="256">
        <v>0</v>
      </c>
      <c r="X25" s="256">
        <v>0</v>
      </c>
      <c r="Y25" s="252">
        <v>0</v>
      </c>
      <c r="Z25" s="257">
        <v>0</v>
      </c>
      <c r="AA25" s="258">
        <v>0</v>
      </c>
      <c r="AB25" s="255">
        <v>0</v>
      </c>
      <c r="AC25" s="256">
        <v>0</v>
      </c>
      <c r="AD25" s="256">
        <v>0</v>
      </c>
      <c r="AE25" s="259">
        <v>0</v>
      </c>
      <c r="AF25" s="260">
        <v>0</v>
      </c>
      <c r="AG25" s="261">
        <v>0</v>
      </c>
      <c r="AH25" s="262">
        <v>0</v>
      </c>
      <c r="AI25" s="262">
        <v>0</v>
      </c>
      <c r="AJ25" s="256">
        <v>0</v>
      </c>
      <c r="AK25" s="256">
        <v>0</v>
      </c>
      <c r="AL25" s="251" t="e">
        <f>F25+#REF!+#REF!+#REF!</f>
        <v>#REF!</v>
      </c>
      <c r="AN25" s="275"/>
    </row>
    <row r="26" spans="1:40" ht="37.5" customHeight="1" x14ac:dyDescent="0.25">
      <c r="A26" s="276" t="s">
        <v>38</v>
      </c>
      <c r="B26" s="244">
        <v>119</v>
      </c>
      <c r="C26" s="245">
        <f t="shared" si="8"/>
        <v>119</v>
      </c>
      <c r="D26" s="246">
        <f>C26/B26</f>
        <v>1</v>
      </c>
      <c r="E26" s="247">
        <v>15412</v>
      </c>
      <c r="F26" s="247">
        <f t="shared" si="9"/>
        <v>7907</v>
      </c>
      <c r="G26" s="248">
        <f>F26/E26</f>
        <v>0.51304178562159353</v>
      </c>
      <c r="H26" s="253">
        <v>80</v>
      </c>
      <c r="I26" s="245">
        <v>80</v>
      </c>
      <c r="J26" s="246">
        <f>I26/H26</f>
        <v>1</v>
      </c>
      <c r="K26" s="250">
        <v>8452</v>
      </c>
      <c r="L26" s="251">
        <v>4242</v>
      </c>
      <c r="M26" s="252">
        <f>L26/K26</f>
        <v>0.50189304306672977</v>
      </c>
      <c r="N26" s="253">
        <v>39</v>
      </c>
      <c r="O26" s="254">
        <v>39</v>
      </c>
      <c r="P26" s="255">
        <f>O26/N26</f>
        <v>1</v>
      </c>
      <c r="Q26" s="250">
        <v>6960</v>
      </c>
      <c r="R26" s="256">
        <v>3665</v>
      </c>
      <c r="S26" s="252">
        <f>R26/Q26</f>
        <v>0.52658045977011492</v>
      </c>
      <c r="T26" s="257">
        <v>0</v>
      </c>
      <c r="U26" s="254">
        <v>0</v>
      </c>
      <c r="V26" s="255">
        <v>0</v>
      </c>
      <c r="W26" s="262">
        <v>0</v>
      </c>
      <c r="X26" s="256">
        <v>0</v>
      </c>
      <c r="Y26" s="252">
        <v>0</v>
      </c>
      <c r="Z26" s="257">
        <v>0</v>
      </c>
      <c r="AA26" s="258">
        <v>0</v>
      </c>
      <c r="AB26" s="255">
        <v>0</v>
      </c>
      <c r="AC26" s="256">
        <v>0</v>
      </c>
      <c r="AD26" s="256">
        <v>0</v>
      </c>
      <c r="AE26" s="259">
        <v>0</v>
      </c>
      <c r="AF26" s="260">
        <v>0</v>
      </c>
      <c r="AG26" s="261">
        <v>0</v>
      </c>
      <c r="AH26" s="262">
        <v>0</v>
      </c>
      <c r="AI26" s="262">
        <v>0</v>
      </c>
      <c r="AJ26" s="256">
        <v>0</v>
      </c>
      <c r="AK26" s="256">
        <v>0</v>
      </c>
      <c r="AL26" s="251" t="e">
        <f>F26+#REF!+#REF!+#REF!</f>
        <v>#REF!</v>
      </c>
    </row>
    <row r="27" spans="1:40" ht="22.5" customHeight="1" x14ac:dyDescent="0.25">
      <c r="A27" s="277" t="s">
        <v>40</v>
      </c>
      <c r="B27" s="244">
        <v>98</v>
      </c>
      <c r="C27" s="245">
        <f t="shared" si="8"/>
        <v>100</v>
      </c>
      <c r="D27" s="246">
        <f>C27/B27</f>
        <v>1.0204081632653061</v>
      </c>
      <c r="E27" s="247">
        <v>4096</v>
      </c>
      <c r="F27" s="247">
        <f t="shared" si="9"/>
        <v>1928</v>
      </c>
      <c r="G27" s="248">
        <f>F27/E27</f>
        <v>0.470703125</v>
      </c>
      <c r="H27" s="253">
        <v>64</v>
      </c>
      <c r="I27" s="245">
        <v>64</v>
      </c>
      <c r="J27" s="246">
        <f>I27/H27</f>
        <v>1</v>
      </c>
      <c r="K27" s="250">
        <v>2841</v>
      </c>
      <c r="L27" s="251">
        <v>1267</v>
      </c>
      <c r="M27" s="252">
        <f>L27/K27</f>
        <v>0.44596972896867298</v>
      </c>
      <c r="N27" s="253">
        <v>34</v>
      </c>
      <c r="O27" s="254">
        <v>36</v>
      </c>
      <c r="P27" s="255">
        <f>O27/N27</f>
        <v>1.0588235294117647</v>
      </c>
      <c r="Q27" s="250">
        <v>1255</v>
      </c>
      <c r="R27" s="256">
        <v>661</v>
      </c>
      <c r="S27" s="252">
        <f>R27/Q27</f>
        <v>0.52669322709163346</v>
      </c>
      <c r="T27" s="257">
        <v>0</v>
      </c>
      <c r="U27" s="254">
        <v>0</v>
      </c>
      <c r="V27" s="255">
        <v>0</v>
      </c>
      <c r="W27" s="262">
        <v>0</v>
      </c>
      <c r="X27" s="256">
        <v>0</v>
      </c>
      <c r="Y27" s="252">
        <v>0</v>
      </c>
      <c r="Z27" s="257">
        <v>0</v>
      </c>
      <c r="AA27" s="258">
        <v>0</v>
      </c>
      <c r="AB27" s="255">
        <v>0</v>
      </c>
      <c r="AC27" s="256">
        <v>0</v>
      </c>
      <c r="AD27" s="256">
        <v>0</v>
      </c>
      <c r="AE27" s="259">
        <v>0</v>
      </c>
      <c r="AF27" s="260">
        <v>0</v>
      </c>
      <c r="AG27" s="261">
        <v>0</v>
      </c>
      <c r="AH27" s="262">
        <v>0</v>
      </c>
      <c r="AI27" s="262">
        <v>0</v>
      </c>
      <c r="AJ27" s="256">
        <v>0</v>
      </c>
      <c r="AK27" s="256">
        <v>0</v>
      </c>
      <c r="AL27" s="251" t="e">
        <f>F27+#REF!+#REF!+#REF!</f>
        <v>#REF!</v>
      </c>
    </row>
    <row r="28" spans="1:40" ht="25.5" x14ac:dyDescent="0.25">
      <c r="A28" s="272" t="s">
        <v>42</v>
      </c>
      <c r="B28" s="244">
        <f>H28+N28+T28+Z28+AF28</f>
        <v>0</v>
      </c>
      <c r="C28" s="245">
        <f t="shared" si="8"/>
        <v>0</v>
      </c>
      <c r="D28" s="246">
        <v>0</v>
      </c>
      <c r="E28" s="247">
        <f>K28+Q28+W28+AC28+AI28</f>
        <v>0</v>
      </c>
      <c r="F28" s="247">
        <f t="shared" si="9"/>
        <v>0</v>
      </c>
      <c r="G28" s="248">
        <v>0</v>
      </c>
      <c r="H28" s="253">
        <v>0</v>
      </c>
      <c r="I28" s="245">
        <v>0</v>
      </c>
      <c r="J28" s="246">
        <v>0</v>
      </c>
      <c r="K28" s="250">
        <v>0</v>
      </c>
      <c r="L28" s="251"/>
      <c r="M28" s="252">
        <v>0</v>
      </c>
      <c r="N28" s="253">
        <v>0</v>
      </c>
      <c r="O28" s="254">
        <v>0</v>
      </c>
      <c r="P28" s="251">
        <v>0</v>
      </c>
      <c r="Q28" s="250">
        <v>0</v>
      </c>
      <c r="R28" s="256">
        <v>0</v>
      </c>
      <c r="S28" s="252">
        <v>0</v>
      </c>
      <c r="T28" s="257">
        <v>0</v>
      </c>
      <c r="U28" s="254">
        <v>0</v>
      </c>
      <c r="V28" s="255">
        <v>0</v>
      </c>
      <c r="W28" s="262">
        <v>0</v>
      </c>
      <c r="X28" s="256">
        <v>0</v>
      </c>
      <c r="Y28" s="252">
        <v>0</v>
      </c>
      <c r="Z28" s="257">
        <v>0</v>
      </c>
      <c r="AA28" s="258">
        <v>0</v>
      </c>
      <c r="AB28" s="255">
        <v>0</v>
      </c>
      <c r="AC28" s="256">
        <v>0</v>
      </c>
      <c r="AD28" s="256">
        <v>0</v>
      </c>
      <c r="AE28" s="259">
        <v>0</v>
      </c>
      <c r="AF28" s="260">
        <v>0</v>
      </c>
      <c r="AG28" s="261">
        <v>0</v>
      </c>
      <c r="AH28" s="262">
        <v>0</v>
      </c>
      <c r="AI28" s="262">
        <v>0</v>
      </c>
      <c r="AJ28" s="256">
        <v>0</v>
      </c>
      <c r="AK28" s="256">
        <v>0</v>
      </c>
      <c r="AL28" s="251" t="e">
        <f>F28+#REF!+#REF!+#REF!</f>
        <v>#REF!</v>
      </c>
    </row>
    <row r="29" spans="1:40" ht="41.25" customHeight="1" x14ac:dyDescent="0.25">
      <c r="A29" s="277" t="s">
        <v>44</v>
      </c>
      <c r="B29" s="244">
        <v>65</v>
      </c>
      <c r="C29" s="245">
        <f t="shared" si="8"/>
        <v>63.013013013013015</v>
      </c>
      <c r="D29" s="246">
        <f>C29/B29</f>
        <v>0.96943096943096951</v>
      </c>
      <c r="E29" s="247">
        <v>140</v>
      </c>
      <c r="F29" s="247">
        <f t="shared" si="9"/>
        <v>77</v>
      </c>
      <c r="G29" s="248">
        <f>F29/E29</f>
        <v>0.55000000000000004</v>
      </c>
      <c r="H29" s="274">
        <v>50</v>
      </c>
      <c r="I29" s="245">
        <v>50</v>
      </c>
      <c r="J29" s="246">
        <f>I29/H29</f>
        <v>1</v>
      </c>
      <c r="K29" s="256">
        <v>100</v>
      </c>
      <c r="L29" s="251">
        <v>51</v>
      </c>
      <c r="M29" s="252">
        <f>L29/K29</f>
        <v>0.51</v>
      </c>
      <c r="N29" s="274">
        <v>15</v>
      </c>
      <c r="O29" s="254">
        <f>R29/(0.222*9)</f>
        <v>13.013013013013014</v>
      </c>
      <c r="P29" s="255">
        <f>O29/N29</f>
        <v>0.8675342008675343</v>
      </c>
      <c r="Q29" s="256">
        <v>40</v>
      </c>
      <c r="R29" s="256">
        <v>26</v>
      </c>
      <c r="S29" s="252">
        <f>R29/Q29</f>
        <v>0.65</v>
      </c>
      <c r="T29" s="257">
        <v>0</v>
      </c>
      <c r="U29" s="254">
        <v>0</v>
      </c>
      <c r="V29" s="255">
        <v>0</v>
      </c>
      <c r="W29" s="262">
        <v>0</v>
      </c>
      <c r="X29" s="256">
        <v>0</v>
      </c>
      <c r="Y29" s="252">
        <v>0</v>
      </c>
      <c r="Z29" s="257">
        <v>0</v>
      </c>
      <c r="AA29" s="258">
        <v>0</v>
      </c>
      <c r="AB29" s="255">
        <v>0</v>
      </c>
      <c r="AC29" s="256">
        <v>0</v>
      </c>
      <c r="AD29" s="256">
        <v>0</v>
      </c>
      <c r="AE29" s="259">
        <v>0</v>
      </c>
      <c r="AF29" s="260">
        <v>0</v>
      </c>
      <c r="AG29" s="261">
        <v>0</v>
      </c>
      <c r="AH29" s="262">
        <v>0</v>
      </c>
      <c r="AI29" s="262">
        <v>0</v>
      </c>
      <c r="AJ29" s="256">
        <v>0</v>
      </c>
      <c r="AK29" s="256">
        <v>0</v>
      </c>
      <c r="AL29" s="251" t="e">
        <f>F29+#REF!+#REF!+#REF!</f>
        <v>#REF!</v>
      </c>
    </row>
    <row r="30" spans="1:40" ht="15.75" x14ac:dyDescent="0.25">
      <c r="A30" s="278" t="s">
        <v>137</v>
      </c>
      <c r="B30" s="244">
        <f>H30+N30+T30+Z30+AF30</f>
        <v>93</v>
      </c>
      <c r="C30" s="245">
        <v>96</v>
      </c>
      <c r="D30" s="246">
        <v>1</v>
      </c>
      <c r="E30" s="223">
        <v>5441</v>
      </c>
      <c r="F30" s="223">
        <f>SUM(F31:F33)</f>
        <v>2651</v>
      </c>
      <c r="G30" s="222">
        <f>F30/E30</f>
        <v>0.48722661275500828</v>
      </c>
      <c r="H30" s="224">
        <v>63</v>
      </c>
      <c r="I30" s="232">
        <v>63</v>
      </c>
      <c r="J30" s="268">
        <v>1</v>
      </c>
      <c r="K30" s="223">
        <f>SUM(K31:K33)</f>
        <v>3758</v>
      </c>
      <c r="L30" s="227">
        <f>SUM(L31:L33)</f>
        <v>1715</v>
      </c>
      <c r="M30" s="231">
        <f>L30/K30</f>
        <v>0.45635976583288984</v>
      </c>
      <c r="N30" s="224">
        <v>30</v>
      </c>
      <c r="O30" s="232">
        <v>30</v>
      </c>
      <c r="P30" s="268">
        <v>1</v>
      </c>
      <c r="Q30" s="270">
        <f>SUM(Q31:Q33)</f>
        <v>1683</v>
      </c>
      <c r="R30" s="270">
        <f>SUM(R31:R33)</f>
        <v>936</v>
      </c>
      <c r="S30" s="231">
        <f>R30/Q30</f>
        <v>0.55614973262032086</v>
      </c>
      <c r="T30" s="224">
        <v>0</v>
      </c>
      <c r="U30" s="232">
        <v>0</v>
      </c>
      <c r="V30" s="268">
        <v>0</v>
      </c>
      <c r="W30" s="270">
        <v>0</v>
      </c>
      <c r="X30" s="270">
        <v>0</v>
      </c>
      <c r="Y30" s="231">
        <v>0</v>
      </c>
      <c r="Z30" s="224"/>
      <c r="AA30" s="271"/>
      <c r="AB30" s="268"/>
      <c r="AC30" s="256">
        <v>0</v>
      </c>
      <c r="AD30" s="256">
        <v>0</v>
      </c>
      <c r="AE30" s="259">
        <v>0</v>
      </c>
      <c r="AF30" s="260">
        <v>0</v>
      </c>
      <c r="AG30" s="261">
        <v>0</v>
      </c>
      <c r="AH30" s="262">
        <v>0</v>
      </c>
      <c r="AI30" s="262">
        <v>0</v>
      </c>
      <c r="AJ30" s="256">
        <v>0</v>
      </c>
      <c r="AK30" s="256">
        <v>0</v>
      </c>
      <c r="AL30" s="223" t="e">
        <f>SUM(AL31:AL33)</f>
        <v>#REF!</v>
      </c>
    </row>
    <row r="31" spans="1:40" ht="24.75" customHeight="1" x14ac:dyDescent="0.25">
      <c r="A31" s="263" t="s">
        <v>47</v>
      </c>
      <c r="B31" s="244">
        <f>H31+N31+T31+Z31+AF31</f>
        <v>13</v>
      </c>
      <c r="C31" s="245">
        <f t="shared" ref="C31:C39" si="10">I31+O31+U31+AA31+AG31</f>
        <v>13</v>
      </c>
      <c r="D31" s="246">
        <f>C31/B31</f>
        <v>1</v>
      </c>
      <c r="E31" s="247">
        <f>K31+Q31+W31+AC31+AI31</f>
        <v>13</v>
      </c>
      <c r="F31" s="247">
        <f>L31+R31+X31</f>
        <v>6</v>
      </c>
      <c r="G31" s="248">
        <f>F31/E31</f>
        <v>0.46153846153846156</v>
      </c>
      <c r="H31" s="253">
        <v>6</v>
      </c>
      <c r="I31" s="245">
        <v>6</v>
      </c>
      <c r="J31" s="246">
        <f>I31/H31</f>
        <v>1</v>
      </c>
      <c r="K31" s="250">
        <v>6</v>
      </c>
      <c r="L31" s="251">
        <v>3</v>
      </c>
      <c r="M31" s="252">
        <f>L31/K31</f>
        <v>0.5</v>
      </c>
      <c r="N31" s="253">
        <v>7</v>
      </c>
      <c r="O31" s="254">
        <v>7</v>
      </c>
      <c r="P31" s="255">
        <f>O31/N31</f>
        <v>1</v>
      </c>
      <c r="Q31" s="250">
        <v>7</v>
      </c>
      <c r="R31" s="256">
        <v>3</v>
      </c>
      <c r="S31" s="252">
        <f>R31/Q31</f>
        <v>0.42857142857142855</v>
      </c>
      <c r="T31" s="257">
        <v>0</v>
      </c>
      <c r="U31" s="254">
        <v>0</v>
      </c>
      <c r="V31" s="255">
        <v>0</v>
      </c>
      <c r="W31" s="242">
        <v>0</v>
      </c>
      <c r="X31" s="256">
        <v>0</v>
      </c>
      <c r="Y31" s="252">
        <v>0</v>
      </c>
      <c r="Z31" s="257">
        <v>0</v>
      </c>
      <c r="AA31" s="258">
        <v>0</v>
      </c>
      <c r="AB31" s="255">
        <v>0</v>
      </c>
      <c r="AC31" s="256">
        <v>0</v>
      </c>
      <c r="AD31" s="256">
        <v>0</v>
      </c>
      <c r="AE31" s="259">
        <v>0</v>
      </c>
      <c r="AF31" s="260">
        <v>0</v>
      </c>
      <c r="AG31" s="261">
        <v>0</v>
      </c>
      <c r="AH31" s="262">
        <v>0</v>
      </c>
      <c r="AI31" s="262">
        <v>0</v>
      </c>
      <c r="AJ31" s="256">
        <v>0</v>
      </c>
      <c r="AK31" s="256"/>
      <c r="AL31" s="251" t="e">
        <f>F31+#REF!+#REF!+#REF!</f>
        <v>#REF!</v>
      </c>
    </row>
    <row r="32" spans="1:40" ht="18" customHeight="1" x14ac:dyDescent="0.25">
      <c r="A32" s="279" t="s">
        <v>49</v>
      </c>
      <c r="B32" s="244">
        <v>61</v>
      </c>
      <c r="C32" s="245">
        <f t="shared" si="10"/>
        <v>59</v>
      </c>
      <c r="D32" s="246">
        <v>1.05</v>
      </c>
      <c r="E32" s="247">
        <v>672</v>
      </c>
      <c r="F32" s="247">
        <f>L32+R32+X32</f>
        <v>390</v>
      </c>
      <c r="G32" s="248">
        <f>F32/E32</f>
        <v>0.5803571428571429</v>
      </c>
      <c r="H32" s="253">
        <v>31</v>
      </c>
      <c r="I32" s="245">
        <v>31</v>
      </c>
      <c r="J32" s="246">
        <f>I32/H32</f>
        <v>1</v>
      </c>
      <c r="K32" s="250">
        <v>372</v>
      </c>
      <c r="L32" s="251">
        <v>218</v>
      </c>
      <c r="M32" s="252">
        <f>L32/K32</f>
        <v>0.58602150537634412</v>
      </c>
      <c r="N32" s="253">
        <v>30</v>
      </c>
      <c r="O32" s="254">
        <v>28</v>
      </c>
      <c r="P32" s="255">
        <f>O32/N32</f>
        <v>0.93333333333333335</v>
      </c>
      <c r="Q32" s="250">
        <v>300</v>
      </c>
      <c r="R32" s="256">
        <v>172</v>
      </c>
      <c r="S32" s="252">
        <f>R32/Q32</f>
        <v>0.57333333333333336</v>
      </c>
      <c r="T32" s="257">
        <v>0</v>
      </c>
      <c r="U32" s="254">
        <v>0</v>
      </c>
      <c r="V32" s="255">
        <v>0</v>
      </c>
      <c r="W32" s="242">
        <v>0</v>
      </c>
      <c r="X32" s="256">
        <v>0</v>
      </c>
      <c r="Y32" s="252">
        <v>0</v>
      </c>
      <c r="Z32" s="257">
        <v>0</v>
      </c>
      <c r="AA32" s="258">
        <v>0</v>
      </c>
      <c r="AB32" s="255">
        <v>0</v>
      </c>
      <c r="AC32" s="256">
        <v>0</v>
      </c>
      <c r="AD32" s="256">
        <v>0</v>
      </c>
      <c r="AE32" s="259">
        <v>0</v>
      </c>
      <c r="AF32" s="260">
        <v>0</v>
      </c>
      <c r="AG32" s="261">
        <v>0</v>
      </c>
      <c r="AH32" s="262">
        <v>0</v>
      </c>
      <c r="AI32" s="262">
        <v>0</v>
      </c>
      <c r="AJ32" s="256">
        <v>0</v>
      </c>
      <c r="AK32" s="256">
        <v>0</v>
      </c>
      <c r="AL32" s="251" t="e">
        <f>F32+#REF!+#REF!+#REF!</f>
        <v>#REF!</v>
      </c>
    </row>
    <row r="33" spans="1:38" ht="30" customHeight="1" x14ac:dyDescent="0.25">
      <c r="A33" s="280" t="s">
        <v>51</v>
      </c>
      <c r="B33" s="244">
        <f t="shared" ref="B33:B49" si="11">H33+N33+T33+Z33+AF33</f>
        <v>89</v>
      </c>
      <c r="C33" s="245">
        <f t="shared" si="10"/>
        <v>89</v>
      </c>
      <c r="D33" s="246">
        <f>C33/B33</f>
        <v>1</v>
      </c>
      <c r="E33" s="247">
        <f>K33+Q33+W33+AC33+AI33</f>
        <v>4756</v>
      </c>
      <c r="F33" s="247">
        <f>L33+R33+X33</f>
        <v>2255</v>
      </c>
      <c r="G33" s="248">
        <f>F33/E33</f>
        <v>0.47413793103448276</v>
      </c>
      <c r="H33" s="274">
        <v>63</v>
      </c>
      <c r="I33" s="245">
        <v>63</v>
      </c>
      <c r="J33" s="246">
        <f>I33/H33</f>
        <v>1</v>
      </c>
      <c r="K33" s="256">
        <v>3380</v>
      </c>
      <c r="L33" s="251">
        <v>1494</v>
      </c>
      <c r="M33" s="252">
        <f>L33/K33</f>
        <v>0.44201183431952662</v>
      </c>
      <c r="N33" s="274">
        <v>26</v>
      </c>
      <c r="O33" s="254">
        <v>26</v>
      </c>
      <c r="P33" s="255">
        <f>O33/N33</f>
        <v>1</v>
      </c>
      <c r="Q33" s="256">
        <v>1376</v>
      </c>
      <c r="R33" s="256">
        <v>761</v>
      </c>
      <c r="S33" s="252">
        <f>R33/Q33</f>
        <v>0.55305232558139539</v>
      </c>
      <c r="T33" s="257">
        <v>0</v>
      </c>
      <c r="U33" s="254">
        <v>0</v>
      </c>
      <c r="V33" s="255">
        <v>0</v>
      </c>
      <c r="W33" s="262">
        <v>0</v>
      </c>
      <c r="X33" s="256">
        <v>0</v>
      </c>
      <c r="Y33" s="252">
        <v>0</v>
      </c>
      <c r="Z33" s="257">
        <v>0</v>
      </c>
      <c r="AA33" s="258">
        <v>0</v>
      </c>
      <c r="AB33" s="255">
        <v>0</v>
      </c>
      <c r="AC33" s="256">
        <v>0</v>
      </c>
      <c r="AD33" s="256">
        <v>0</v>
      </c>
      <c r="AE33" s="259">
        <v>0</v>
      </c>
      <c r="AF33" s="260">
        <v>0</v>
      </c>
      <c r="AG33" s="261">
        <v>0</v>
      </c>
      <c r="AH33" s="262">
        <v>0</v>
      </c>
      <c r="AI33" s="262">
        <v>0</v>
      </c>
      <c r="AJ33" s="256">
        <v>0</v>
      </c>
      <c r="AK33" s="256">
        <v>0</v>
      </c>
      <c r="AL33" s="251" t="e">
        <f>F33+#REF!+#REF!+#REF!</f>
        <v>#REF!</v>
      </c>
    </row>
    <row r="34" spans="1:38" ht="15.75" x14ac:dyDescent="0.25">
      <c r="A34" s="278" t="s">
        <v>138</v>
      </c>
      <c r="B34" s="244">
        <f t="shared" si="11"/>
        <v>0</v>
      </c>
      <c r="C34" s="245">
        <f t="shared" si="10"/>
        <v>0</v>
      </c>
      <c r="D34" s="246">
        <v>0</v>
      </c>
      <c r="E34" s="223">
        <f>SUM(E35:E39)</f>
        <v>0</v>
      </c>
      <c r="F34" s="223">
        <f>SUM(F35:F39)</f>
        <v>0</v>
      </c>
      <c r="G34" s="222">
        <v>0</v>
      </c>
      <c r="H34" s="224">
        <v>0</v>
      </c>
      <c r="I34" s="232">
        <v>0</v>
      </c>
      <c r="J34" s="268">
        <v>0</v>
      </c>
      <c r="K34" s="270">
        <v>0</v>
      </c>
      <c r="L34" s="281">
        <v>0</v>
      </c>
      <c r="M34" s="228">
        <v>0</v>
      </c>
      <c r="N34" s="224">
        <v>0</v>
      </c>
      <c r="O34" s="269">
        <v>0</v>
      </c>
      <c r="P34" s="281">
        <v>0</v>
      </c>
      <c r="Q34" s="256">
        <v>0</v>
      </c>
      <c r="R34" s="256">
        <v>0</v>
      </c>
      <c r="S34" s="259">
        <v>0</v>
      </c>
      <c r="T34" s="257">
        <v>0</v>
      </c>
      <c r="U34" s="254">
        <v>0</v>
      </c>
      <c r="V34" s="256">
        <v>0</v>
      </c>
      <c r="W34" s="270">
        <v>0</v>
      </c>
      <c r="X34" s="270">
        <v>0</v>
      </c>
      <c r="Y34" s="231">
        <v>0</v>
      </c>
      <c r="Z34" s="224"/>
      <c r="AA34" s="271"/>
      <c r="AB34" s="268"/>
      <c r="AC34" s="256">
        <v>0</v>
      </c>
      <c r="AD34" s="256">
        <v>0</v>
      </c>
      <c r="AE34" s="259">
        <v>0</v>
      </c>
      <c r="AF34" s="260">
        <v>0</v>
      </c>
      <c r="AG34" s="261">
        <v>0</v>
      </c>
      <c r="AH34" s="262">
        <v>0</v>
      </c>
      <c r="AI34" s="262">
        <v>0</v>
      </c>
      <c r="AJ34" s="256">
        <v>0</v>
      </c>
      <c r="AK34" s="256">
        <v>0</v>
      </c>
      <c r="AL34" s="223" t="e">
        <f>SUM(AL35:AL39)</f>
        <v>#REF!</v>
      </c>
    </row>
    <row r="35" spans="1:38" ht="54.75" customHeight="1" x14ac:dyDescent="0.25">
      <c r="A35" s="280" t="s">
        <v>54</v>
      </c>
      <c r="B35" s="244">
        <f t="shared" si="11"/>
        <v>0</v>
      </c>
      <c r="C35" s="245">
        <f t="shared" si="10"/>
        <v>0</v>
      </c>
      <c r="D35" s="246">
        <v>0</v>
      </c>
      <c r="E35" s="247">
        <f>K35+Q35+W35+AC35+AI35</f>
        <v>0</v>
      </c>
      <c r="F35" s="247">
        <f>L35+R35+X35</f>
        <v>0</v>
      </c>
      <c r="G35" s="248">
        <v>0</v>
      </c>
      <c r="H35" s="249">
        <v>0</v>
      </c>
      <c r="I35" s="245">
        <v>0</v>
      </c>
      <c r="J35" s="246">
        <v>0</v>
      </c>
      <c r="K35" s="251">
        <v>0</v>
      </c>
      <c r="L35" s="251">
        <v>0</v>
      </c>
      <c r="M35" s="252">
        <v>0</v>
      </c>
      <c r="N35" s="257">
        <v>0</v>
      </c>
      <c r="O35" s="254">
        <v>0</v>
      </c>
      <c r="P35" s="251">
        <v>0</v>
      </c>
      <c r="Q35" s="256">
        <v>0</v>
      </c>
      <c r="R35" s="256">
        <v>0</v>
      </c>
      <c r="S35" s="252">
        <v>0</v>
      </c>
      <c r="T35" s="257">
        <v>0</v>
      </c>
      <c r="U35" s="254">
        <v>0</v>
      </c>
      <c r="V35" s="255">
        <v>0</v>
      </c>
      <c r="W35" s="262">
        <v>0</v>
      </c>
      <c r="X35" s="256">
        <v>0</v>
      </c>
      <c r="Y35" s="252">
        <v>0</v>
      </c>
      <c r="Z35" s="257">
        <v>0</v>
      </c>
      <c r="AA35" s="258">
        <v>0</v>
      </c>
      <c r="AB35" s="255">
        <v>0</v>
      </c>
      <c r="AC35" s="256">
        <v>0</v>
      </c>
      <c r="AD35" s="256">
        <v>0</v>
      </c>
      <c r="AE35" s="259">
        <v>0</v>
      </c>
      <c r="AF35" s="260">
        <v>0</v>
      </c>
      <c r="AG35" s="261">
        <v>0</v>
      </c>
      <c r="AH35" s="262">
        <v>0</v>
      </c>
      <c r="AI35" s="262">
        <v>0</v>
      </c>
      <c r="AJ35" s="256">
        <v>0</v>
      </c>
      <c r="AK35" s="256">
        <v>0</v>
      </c>
      <c r="AL35" s="251" t="e">
        <f>F35+#REF!+#REF!+#REF!</f>
        <v>#REF!</v>
      </c>
    </row>
    <row r="36" spans="1:38" ht="36" customHeight="1" x14ac:dyDescent="0.25">
      <c r="A36" s="280" t="s">
        <v>56</v>
      </c>
      <c r="B36" s="244">
        <f t="shared" si="11"/>
        <v>0</v>
      </c>
      <c r="C36" s="245">
        <f t="shared" si="10"/>
        <v>0</v>
      </c>
      <c r="D36" s="246">
        <v>0</v>
      </c>
      <c r="E36" s="247">
        <f>K36+Q36+W36+AC36+AI36</f>
        <v>0</v>
      </c>
      <c r="F36" s="247">
        <f>L36+R36+X36</f>
        <v>0</v>
      </c>
      <c r="G36" s="248">
        <v>0</v>
      </c>
      <c r="H36" s="249">
        <v>0</v>
      </c>
      <c r="I36" s="245">
        <v>0</v>
      </c>
      <c r="J36" s="246">
        <v>0</v>
      </c>
      <c r="K36" s="251">
        <v>0</v>
      </c>
      <c r="L36" s="251">
        <v>0</v>
      </c>
      <c r="M36" s="252">
        <v>0</v>
      </c>
      <c r="N36" s="257">
        <v>0</v>
      </c>
      <c r="O36" s="254">
        <v>0</v>
      </c>
      <c r="P36" s="251">
        <v>0</v>
      </c>
      <c r="Q36" s="256">
        <v>0</v>
      </c>
      <c r="R36" s="256">
        <v>0</v>
      </c>
      <c r="S36" s="252">
        <v>0</v>
      </c>
      <c r="T36" s="257">
        <v>0</v>
      </c>
      <c r="U36" s="254">
        <v>0</v>
      </c>
      <c r="V36" s="255">
        <v>0</v>
      </c>
      <c r="W36" s="262">
        <v>0</v>
      </c>
      <c r="X36" s="256">
        <v>0</v>
      </c>
      <c r="Y36" s="252">
        <v>0</v>
      </c>
      <c r="Z36" s="257">
        <v>0</v>
      </c>
      <c r="AA36" s="258">
        <v>0</v>
      </c>
      <c r="AB36" s="255">
        <v>0</v>
      </c>
      <c r="AC36" s="256">
        <v>0</v>
      </c>
      <c r="AD36" s="256">
        <v>0</v>
      </c>
      <c r="AE36" s="259">
        <v>0</v>
      </c>
      <c r="AF36" s="260">
        <v>0</v>
      </c>
      <c r="AG36" s="261">
        <v>0</v>
      </c>
      <c r="AH36" s="262">
        <v>0</v>
      </c>
      <c r="AI36" s="262">
        <v>0</v>
      </c>
      <c r="AJ36" s="256">
        <v>0</v>
      </c>
      <c r="AK36" s="256">
        <v>0</v>
      </c>
      <c r="AL36" s="251" t="e">
        <f>F36+#REF!+#REF!+#REF!</f>
        <v>#REF!</v>
      </c>
    </row>
    <row r="37" spans="1:38" ht="25.5" x14ac:dyDescent="0.25">
      <c r="A37" s="280" t="s">
        <v>58</v>
      </c>
      <c r="B37" s="244">
        <f t="shared" si="11"/>
        <v>0</v>
      </c>
      <c r="C37" s="245">
        <f t="shared" si="10"/>
        <v>0</v>
      </c>
      <c r="D37" s="246">
        <v>0</v>
      </c>
      <c r="E37" s="247">
        <f>K37+Q37+W37+AC37+AI37</f>
        <v>0</v>
      </c>
      <c r="F37" s="247">
        <f>L37+R37+X37</f>
        <v>0</v>
      </c>
      <c r="G37" s="248">
        <v>0</v>
      </c>
      <c r="H37" s="249">
        <v>0</v>
      </c>
      <c r="I37" s="245">
        <v>0</v>
      </c>
      <c r="J37" s="246">
        <v>0</v>
      </c>
      <c r="K37" s="251">
        <v>0</v>
      </c>
      <c r="L37" s="251">
        <v>0</v>
      </c>
      <c r="M37" s="252">
        <v>0</v>
      </c>
      <c r="N37" s="257">
        <v>0</v>
      </c>
      <c r="O37" s="254">
        <v>0</v>
      </c>
      <c r="P37" s="251">
        <v>0</v>
      </c>
      <c r="Q37" s="256">
        <v>0</v>
      </c>
      <c r="R37" s="256">
        <v>0</v>
      </c>
      <c r="S37" s="252">
        <v>0</v>
      </c>
      <c r="T37" s="257">
        <v>0</v>
      </c>
      <c r="U37" s="254">
        <v>0</v>
      </c>
      <c r="V37" s="255">
        <v>0</v>
      </c>
      <c r="W37" s="242">
        <v>0</v>
      </c>
      <c r="X37" s="256">
        <v>0</v>
      </c>
      <c r="Y37" s="252">
        <v>0</v>
      </c>
      <c r="Z37" s="257">
        <v>0</v>
      </c>
      <c r="AA37" s="258">
        <v>0</v>
      </c>
      <c r="AB37" s="255">
        <v>0</v>
      </c>
      <c r="AC37" s="256">
        <v>0</v>
      </c>
      <c r="AD37" s="256">
        <v>0</v>
      </c>
      <c r="AE37" s="259">
        <v>0</v>
      </c>
      <c r="AF37" s="260">
        <v>0</v>
      </c>
      <c r="AG37" s="261">
        <v>0</v>
      </c>
      <c r="AH37" s="262">
        <v>0</v>
      </c>
      <c r="AI37" s="262">
        <v>0</v>
      </c>
      <c r="AJ37" s="256">
        <v>0</v>
      </c>
      <c r="AK37" s="256">
        <v>0</v>
      </c>
      <c r="AL37" s="251" t="e">
        <f>F37+#REF!+#REF!+#REF!</f>
        <v>#REF!</v>
      </c>
    </row>
    <row r="38" spans="1:38" ht="25.5" x14ac:dyDescent="0.25">
      <c r="A38" s="282" t="s">
        <v>60</v>
      </c>
      <c r="B38" s="244">
        <f t="shared" si="11"/>
        <v>0</v>
      </c>
      <c r="C38" s="245">
        <f t="shared" si="10"/>
        <v>0</v>
      </c>
      <c r="D38" s="246">
        <v>0</v>
      </c>
      <c r="E38" s="247">
        <f>K38+Q38+W38+AC38+AI38</f>
        <v>0</v>
      </c>
      <c r="F38" s="247">
        <f>L38+R38+X38</f>
        <v>0</v>
      </c>
      <c r="G38" s="248">
        <v>0</v>
      </c>
      <c r="H38" s="249">
        <v>0</v>
      </c>
      <c r="I38" s="245">
        <v>0</v>
      </c>
      <c r="J38" s="246">
        <v>0</v>
      </c>
      <c r="K38" s="251">
        <v>0</v>
      </c>
      <c r="L38" s="251">
        <v>0</v>
      </c>
      <c r="M38" s="252">
        <v>0</v>
      </c>
      <c r="N38" s="257">
        <v>0</v>
      </c>
      <c r="O38" s="254">
        <v>0</v>
      </c>
      <c r="P38" s="251">
        <v>0</v>
      </c>
      <c r="Q38" s="256">
        <v>0</v>
      </c>
      <c r="R38" s="256">
        <v>0</v>
      </c>
      <c r="S38" s="252">
        <v>0</v>
      </c>
      <c r="T38" s="257">
        <v>0</v>
      </c>
      <c r="U38" s="254">
        <v>0</v>
      </c>
      <c r="V38" s="255">
        <v>0</v>
      </c>
      <c r="W38" s="242">
        <v>0</v>
      </c>
      <c r="X38" s="256">
        <v>0</v>
      </c>
      <c r="Y38" s="252">
        <v>0</v>
      </c>
      <c r="Z38" s="257">
        <v>0</v>
      </c>
      <c r="AA38" s="258">
        <v>0</v>
      </c>
      <c r="AB38" s="255">
        <v>0</v>
      </c>
      <c r="AC38" s="256">
        <v>0</v>
      </c>
      <c r="AD38" s="256">
        <v>0</v>
      </c>
      <c r="AE38" s="259">
        <v>0</v>
      </c>
      <c r="AF38" s="260">
        <v>0</v>
      </c>
      <c r="AG38" s="261">
        <v>0</v>
      </c>
      <c r="AH38" s="262">
        <v>0</v>
      </c>
      <c r="AI38" s="262">
        <v>0</v>
      </c>
      <c r="AJ38" s="256">
        <v>0</v>
      </c>
      <c r="AK38" s="256">
        <v>0</v>
      </c>
      <c r="AL38" s="251" t="e">
        <f>F38+#REF!+#REF!+#REF!</f>
        <v>#REF!</v>
      </c>
    </row>
    <row r="39" spans="1:38" ht="25.5" x14ac:dyDescent="0.25">
      <c r="A39" s="263" t="s">
        <v>62</v>
      </c>
      <c r="B39" s="244">
        <f t="shared" si="11"/>
        <v>0</v>
      </c>
      <c r="C39" s="245">
        <f t="shared" si="10"/>
        <v>0</v>
      </c>
      <c r="D39" s="246">
        <v>0</v>
      </c>
      <c r="E39" s="247">
        <f>K39+Q39+W39+AC39+AI39</f>
        <v>0</v>
      </c>
      <c r="F39" s="247">
        <v>0</v>
      </c>
      <c r="G39" s="248">
        <v>0</v>
      </c>
      <c r="H39" s="249">
        <v>0</v>
      </c>
      <c r="I39" s="245">
        <v>0</v>
      </c>
      <c r="J39" s="246">
        <v>0</v>
      </c>
      <c r="K39" s="251">
        <v>0</v>
      </c>
      <c r="L39" s="251">
        <v>0</v>
      </c>
      <c r="M39" s="252">
        <v>0</v>
      </c>
      <c r="N39" s="257">
        <v>0</v>
      </c>
      <c r="O39" s="254">
        <v>0</v>
      </c>
      <c r="P39" s="251">
        <v>0</v>
      </c>
      <c r="Q39" s="256">
        <v>0</v>
      </c>
      <c r="R39" s="256">
        <v>0</v>
      </c>
      <c r="S39" s="252">
        <v>0</v>
      </c>
      <c r="T39" s="257">
        <v>0</v>
      </c>
      <c r="U39" s="254">
        <v>0</v>
      </c>
      <c r="V39" s="255">
        <v>0</v>
      </c>
      <c r="W39" s="242">
        <v>0</v>
      </c>
      <c r="X39" s="256">
        <v>6</v>
      </c>
      <c r="Y39" s="252">
        <v>0</v>
      </c>
      <c r="Z39" s="257">
        <v>0</v>
      </c>
      <c r="AA39" s="258">
        <v>0</v>
      </c>
      <c r="AB39" s="255">
        <v>0</v>
      </c>
      <c r="AC39" s="256">
        <v>0</v>
      </c>
      <c r="AD39" s="256">
        <v>0</v>
      </c>
      <c r="AE39" s="259">
        <v>0</v>
      </c>
      <c r="AF39" s="260">
        <v>0</v>
      </c>
      <c r="AG39" s="261">
        <v>0</v>
      </c>
      <c r="AH39" s="262">
        <v>0</v>
      </c>
      <c r="AI39" s="262">
        <v>0</v>
      </c>
      <c r="AJ39" s="256">
        <v>0</v>
      </c>
      <c r="AK39" s="256">
        <v>0</v>
      </c>
      <c r="AL39" s="251" t="e">
        <f>F39+#REF!+#REF!+#REF!</f>
        <v>#REF!</v>
      </c>
    </row>
    <row r="40" spans="1:38" ht="25.5" customHeight="1" x14ac:dyDescent="0.25">
      <c r="A40" s="283" t="s">
        <v>139</v>
      </c>
      <c r="B40" s="244">
        <f t="shared" si="11"/>
        <v>0</v>
      </c>
      <c r="C40" s="245">
        <v>3</v>
      </c>
      <c r="D40" s="246">
        <v>0</v>
      </c>
      <c r="E40" s="223">
        <f>SUM(E41:E43)</f>
        <v>0</v>
      </c>
      <c r="F40" s="223">
        <f>SUM(F41:F43)</f>
        <v>0</v>
      </c>
      <c r="G40" s="222">
        <v>0</v>
      </c>
      <c r="H40" s="224">
        <v>0</v>
      </c>
      <c r="I40" s="232">
        <v>0</v>
      </c>
      <c r="J40" s="268">
        <v>0</v>
      </c>
      <c r="K40" s="270">
        <v>0</v>
      </c>
      <c r="L40" s="281">
        <v>0</v>
      </c>
      <c r="M40" s="228">
        <v>0</v>
      </c>
      <c r="N40" s="224">
        <v>0</v>
      </c>
      <c r="O40" s="269">
        <v>0</v>
      </c>
      <c r="P40" s="281">
        <v>0</v>
      </c>
      <c r="Q40" s="270">
        <v>0</v>
      </c>
      <c r="R40" s="256">
        <v>0</v>
      </c>
      <c r="S40" s="259">
        <v>0</v>
      </c>
      <c r="T40" s="257">
        <v>0</v>
      </c>
      <c r="U40" s="254">
        <v>0</v>
      </c>
      <c r="V40" s="284">
        <v>0</v>
      </c>
      <c r="W40" s="270">
        <v>0</v>
      </c>
      <c r="X40" s="270">
        <v>0</v>
      </c>
      <c r="Y40" s="231">
        <v>0</v>
      </c>
      <c r="Z40" s="224"/>
      <c r="AA40" s="271"/>
      <c r="AB40" s="268"/>
      <c r="AC40" s="256">
        <v>0</v>
      </c>
      <c r="AD40" s="256">
        <v>0</v>
      </c>
      <c r="AE40" s="259">
        <v>0</v>
      </c>
      <c r="AF40" s="260">
        <v>0</v>
      </c>
      <c r="AG40" s="261">
        <v>0</v>
      </c>
      <c r="AH40" s="262">
        <v>0</v>
      </c>
      <c r="AI40" s="262">
        <v>0</v>
      </c>
      <c r="AJ40" s="256">
        <v>0</v>
      </c>
      <c r="AK40" s="256">
        <v>0</v>
      </c>
      <c r="AL40" s="223" t="e">
        <f>SUM(AL41:AL43)</f>
        <v>#REF!</v>
      </c>
    </row>
    <row r="41" spans="1:38" ht="38.25" x14ac:dyDescent="0.25">
      <c r="A41" s="272" t="s">
        <v>65</v>
      </c>
      <c r="B41" s="244">
        <f t="shared" si="11"/>
        <v>0</v>
      </c>
      <c r="C41" s="245">
        <f>I41+O41+U41+AA41+AG41</f>
        <v>0</v>
      </c>
      <c r="D41" s="246">
        <v>0</v>
      </c>
      <c r="E41" s="247">
        <f>K41+Q41+W41+AC41+AI41</f>
        <v>0</v>
      </c>
      <c r="F41" s="247">
        <f>L41+R41+X41</f>
        <v>0</v>
      </c>
      <c r="G41" s="248">
        <v>0</v>
      </c>
      <c r="H41" s="249">
        <v>0</v>
      </c>
      <c r="I41" s="245">
        <v>0</v>
      </c>
      <c r="J41" s="246">
        <v>0</v>
      </c>
      <c r="K41" s="251">
        <v>0</v>
      </c>
      <c r="L41" s="251">
        <v>0</v>
      </c>
      <c r="M41" s="252">
        <v>0</v>
      </c>
      <c r="N41" s="257">
        <v>0</v>
      </c>
      <c r="O41" s="254">
        <v>0</v>
      </c>
      <c r="P41" s="251">
        <v>0</v>
      </c>
      <c r="Q41" s="256">
        <v>0</v>
      </c>
      <c r="R41" s="256">
        <v>0</v>
      </c>
      <c r="S41" s="252">
        <v>0</v>
      </c>
      <c r="T41" s="257">
        <v>0</v>
      </c>
      <c r="U41" s="254">
        <v>0</v>
      </c>
      <c r="V41" s="255">
        <v>0</v>
      </c>
      <c r="W41" s="262">
        <v>0</v>
      </c>
      <c r="X41" s="256">
        <v>0</v>
      </c>
      <c r="Y41" s="252">
        <v>0</v>
      </c>
      <c r="Z41" s="257">
        <v>0</v>
      </c>
      <c r="AA41" s="258">
        <v>0</v>
      </c>
      <c r="AB41" s="255">
        <v>0</v>
      </c>
      <c r="AC41" s="256">
        <v>0</v>
      </c>
      <c r="AD41" s="256">
        <v>0</v>
      </c>
      <c r="AE41" s="259">
        <v>0</v>
      </c>
      <c r="AF41" s="260">
        <v>0</v>
      </c>
      <c r="AG41" s="261">
        <v>0</v>
      </c>
      <c r="AH41" s="262">
        <v>0</v>
      </c>
      <c r="AI41" s="262">
        <v>0</v>
      </c>
      <c r="AJ41" s="256">
        <v>0</v>
      </c>
      <c r="AK41" s="256">
        <v>0</v>
      </c>
      <c r="AL41" s="251" t="e">
        <f>F41+#REF!+#REF!+#REF!</f>
        <v>#REF!</v>
      </c>
    </row>
    <row r="42" spans="1:38" ht="28.5" customHeight="1" x14ac:dyDescent="0.25">
      <c r="A42" s="272" t="s">
        <v>66</v>
      </c>
      <c r="B42" s="244">
        <f t="shared" si="11"/>
        <v>0</v>
      </c>
      <c r="C42" s="245">
        <f>I42+O42+U42+AA42+AG42</f>
        <v>0</v>
      </c>
      <c r="D42" s="246">
        <v>0</v>
      </c>
      <c r="E42" s="247">
        <f>K42+Q42+W42+AC42+AI42</f>
        <v>0</v>
      </c>
      <c r="F42" s="247">
        <f>L42+R42+X42</f>
        <v>0</v>
      </c>
      <c r="G42" s="248">
        <v>0</v>
      </c>
      <c r="H42" s="249">
        <v>0</v>
      </c>
      <c r="I42" s="245">
        <v>0</v>
      </c>
      <c r="J42" s="246">
        <v>0</v>
      </c>
      <c r="K42" s="251">
        <v>0</v>
      </c>
      <c r="L42" s="251">
        <v>0</v>
      </c>
      <c r="M42" s="252">
        <v>0</v>
      </c>
      <c r="N42" s="257">
        <v>0</v>
      </c>
      <c r="O42" s="254">
        <v>0</v>
      </c>
      <c r="P42" s="251">
        <v>0</v>
      </c>
      <c r="Q42" s="256">
        <v>0</v>
      </c>
      <c r="R42" s="256">
        <v>0</v>
      </c>
      <c r="S42" s="252">
        <v>0</v>
      </c>
      <c r="T42" s="257">
        <v>0</v>
      </c>
      <c r="U42" s="254">
        <v>0</v>
      </c>
      <c r="V42" s="255">
        <v>0</v>
      </c>
      <c r="W42" s="262">
        <v>0</v>
      </c>
      <c r="X42" s="256">
        <v>0</v>
      </c>
      <c r="Y42" s="252">
        <v>0</v>
      </c>
      <c r="Z42" s="257">
        <v>0</v>
      </c>
      <c r="AA42" s="258">
        <v>0</v>
      </c>
      <c r="AB42" s="255">
        <v>0</v>
      </c>
      <c r="AC42" s="256">
        <v>0</v>
      </c>
      <c r="AD42" s="256">
        <v>0</v>
      </c>
      <c r="AE42" s="259">
        <v>0</v>
      </c>
      <c r="AF42" s="260">
        <v>0</v>
      </c>
      <c r="AG42" s="261">
        <v>0</v>
      </c>
      <c r="AH42" s="262">
        <v>0</v>
      </c>
      <c r="AI42" s="262">
        <v>0</v>
      </c>
      <c r="AJ42" s="256">
        <v>0</v>
      </c>
      <c r="AK42" s="256">
        <v>0</v>
      </c>
      <c r="AL42" s="251" t="e">
        <f>F42+#REF!+#REF!+#REF!</f>
        <v>#REF!</v>
      </c>
    </row>
    <row r="43" spans="1:38" ht="27.75" customHeight="1" x14ac:dyDescent="0.25">
      <c r="A43" s="272" t="s">
        <v>68</v>
      </c>
      <c r="B43" s="244">
        <f t="shared" si="11"/>
        <v>0</v>
      </c>
      <c r="C43" s="245">
        <f>I43+O43+U43+AA43+AG43</f>
        <v>0</v>
      </c>
      <c r="D43" s="246">
        <v>0</v>
      </c>
      <c r="E43" s="247">
        <f>K43+Q43+W43+AC43+AI43</f>
        <v>0</v>
      </c>
      <c r="F43" s="247">
        <f>L43+R43+X43</f>
        <v>0</v>
      </c>
      <c r="G43" s="248">
        <v>0</v>
      </c>
      <c r="H43" s="249">
        <v>0</v>
      </c>
      <c r="I43" s="245">
        <v>0</v>
      </c>
      <c r="J43" s="246">
        <v>0</v>
      </c>
      <c r="K43" s="251">
        <v>0</v>
      </c>
      <c r="L43" s="251">
        <v>0</v>
      </c>
      <c r="M43" s="252">
        <v>0</v>
      </c>
      <c r="N43" s="257">
        <v>0</v>
      </c>
      <c r="O43" s="254">
        <v>0</v>
      </c>
      <c r="P43" s="251">
        <v>0</v>
      </c>
      <c r="Q43" s="256">
        <v>0</v>
      </c>
      <c r="R43" s="256">
        <v>0</v>
      </c>
      <c r="S43" s="252">
        <v>0</v>
      </c>
      <c r="T43" s="257">
        <v>0</v>
      </c>
      <c r="U43" s="254">
        <v>0</v>
      </c>
      <c r="V43" s="255">
        <v>0</v>
      </c>
      <c r="W43" s="262">
        <v>0</v>
      </c>
      <c r="X43" s="256">
        <v>0</v>
      </c>
      <c r="Y43" s="252">
        <v>0</v>
      </c>
      <c r="Z43" s="257">
        <v>0</v>
      </c>
      <c r="AA43" s="258">
        <v>0</v>
      </c>
      <c r="AB43" s="255">
        <v>0</v>
      </c>
      <c r="AC43" s="256">
        <v>0</v>
      </c>
      <c r="AD43" s="256">
        <v>0</v>
      </c>
      <c r="AE43" s="259">
        <v>0</v>
      </c>
      <c r="AF43" s="260">
        <v>0</v>
      </c>
      <c r="AG43" s="261">
        <v>0</v>
      </c>
      <c r="AH43" s="262">
        <v>0</v>
      </c>
      <c r="AI43" s="262">
        <v>0</v>
      </c>
      <c r="AJ43" s="256">
        <v>0</v>
      </c>
      <c r="AK43" s="256">
        <v>0</v>
      </c>
      <c r="AL43" s="251" t="e">
        <f>F43+#REF!+#REF!+#REF!</f>
        <v>#REF!</v>
      </c>
    </row>
    <row r="44" spans="1:38" ht="15.75" x14ac:dyDescent="0.25">
      <c r="A44" s="283" t="s">
        <v>140</v>
      </c>
      <c r="B44" s="244">
        <f t="shared" si="11"/>
        <v>73</v>
      </c>
      <c r="C44" s="245">
        <v>74</v>
      </c>
      <c r="D44" s="246">
        <v>0.97</v>
      </c>
      <c r="E44" s="223">
        <f>SUM(E45:E47)</f>
        <v>382</v>
      </c>
      <c r="F44" s="223">
        <f>SUM(F45:F47)</f>
        <v>222</v>
      </c>
      <c r="G44" s="222">
        <f>F44/E44</f>
        <v>0.58115183246073299</v>
      </c>
      <c r="H44" s="224">
        <v>50</v>
      </c>
      <c r="I44" s="232">
        <v>48</v>
      </c>
      <c r="J44" s="246">
        <v>0.95199999999999996</v>
      </c>
      <c r="K44" s="223">
        <f>SUM(K45:K47)</f>
        <v>272</v>
      </c>
      <c r="L44" s="227">
        <f>SUM(L45:L47)</f>
        <v>153</v>
      </c>
      <c r="M44" s="231">
        <f>L44/K44</f>
        <v>0.5625</v>
      </c>
      <c r="N44" s="224">
        <v>23</v>
      </c>
      <c r="O44" s="232">
        <v>23</v>
      </c>
      <c r="P44" s="268">
        <v>1</v>
      </c>
      <c r="Q44" s="270">
        <f>SUM(Q45:Q47)</f>
        <v>110</v>
      </c>
      <c r="R44" s="270">
        <f>SUM(R45:R47)</f>
        <v>69</v>
      </c>
      <c r="S44" s="231">
        <f>R44/Q44</f>
        <v>0.62727272727272732</v>
      </c>
      <c r="T44" s="224">
        <v>0</v>
      </c>
      <c r="U44" s="232">
        <v>0</v>
      </c>
      <c r="V44" s="268">
        <v>0</v>
      </c>
      <c r="W44" s="270">
        <v>0</v>
      </c>
      <c r="X44" s="270">
        <v>0</v>
      </c>
      <c r="Y44" s="231">
        <v>0</v>
      </c>
      <c r="Z44" s="224"/>
      <c r="AA44" s="271"/>
      <c r="AB44" s="268"/>
      <c r="AC44" s="256">
        <v>0</v>
      </c>
      <c r="AD44" s="256">
        <v>0</v>
      </c>
      <c r="AE44" s="259">
        <v>0</v>
      </c>
      <c r="AF44" s="260">
        <v>0</v>
      </c>
      <c r="AG44" s="261">
        <v>0</v>
      </c>
      <c r="AH44" s="262">
        <v>0</v>
      </c>
      <c r="AI44" s="262">
        <v>0</v>
      </c>
      <c r="AJ44" s="256">
        <v>0</v>
      </c>
      <c r="AK44" s="256">
        <v>0</v>
      </c>
      <c r="AL44" s="223" t="e">
        <f>SUM(AL45:AL47)</f>
        <v>#REF!</v>
      </c>
    </row>
    <row r="45" spans="1:38" ht="24.75" customHeight="1" x14ac:dyDescent="0.25">
      <c r="A45" s="280" t="s">
        <v>71</v>
      </c>
      <c r="B45" s="244">
        <f t="shared" si="11"/>
        <v>42</v>
      </c>
      <c r="C45" s="245">
        <f>I45+O45+U45+AA45+AG45</f>
        <v>36</v>
      </c>
      <c r="D45" s="246">
        <f>C45/B45</f>
        <v>0.8571428571428571</v>
      </c>
      <c r="E45" s="247">
        <f>K45+Q45+W45+AC45+AI45</f>
        <v>56</v>
      </c>
      <c r="F45" s="247">
        <f>L45+R45+X45</f>
        <v>41</v>
      </c>
      <c r="G45" s="248">
        <f>F45/E45</f>
        <v>0.7321428571428571</v>
      </c>
      <c r="H45" s="274">
        <v>31</v>
      </c>
      <c r="I45" s="245">
        <f>L45</f>
        <v>25</v>
      </c>
      <c r="J45" s="246">
        <f>I45/H45</f>
        <v>0.80645161290322576</v>
      </c>
      <c r="K45" s="256">
        <v>31</v>
      </c>
      <c r="L45" s="251">
        <v>25</v>
      </c>
      <c r="M45" s="252">
        <f>L45/K45</f>
        <v>0.80645161290322576</v>
      </c>
      <c r="N45" s="274">
        <v>11</v>
      </c>
      <c r="O45" s="254">
        <v>11</v>
      </c>
      <c r="P45" s="255">
        <f>O45/N45</f>
        <v>1</v>
      </c>
      <c r="Q45" s="256">
        <v>25</v>
      </c>
      <c r="R45" s="256">
        <v>16</v>
      </c>
      <c r="S45" s="252">
        <f>R45/Q45</f>
        <v>0.64</v>
      </c>
      <c r="T45" s="257">
        <v>0</v>
      </c>
      <c r="U45" s="254">
        <v>0</v>
      </c>
      <c r="V45" s="255">
        <v>0</v>
      </c>
      <c r="W45" s="256">
        <v>0</v>
      </c>
      <c r="X45" s="256">
        <v>0</v>
      </c>
      <c r="Y45" s="252">
        <v>0</v>
      </c>
      <c r="Z45" s="257">
        <v>0</v>
      </c>
      <c r="AA45" s="258">
        <v>0</v>
      </c>
      <c r="AB45" s="255">
        <v>0</v>
      </c>
      <c r="AC45" s="256">
        <v>0</v>
      </c>
      <c r="AD45" s="256">
        <v>0</v>
      </c>
      <c r="AE45" s="259">
        <v>0</v>
      </c>
      <c r="AF45" s="260">
        <v>0</v>
      </c>
      <c r="AG45" s="261">
        <v>0</v>
      </c>
      <c r="AH45" s="262">
        <v>0</v>
      </c>
      <c r="AI45" s="262">
        <v>0</v>
      </c>
      <c r="AJ45" s="256">
        <v>0</v>
      </c>
      <c r="AK45" s="256">
        <v>0</v>
      </c>
      <c r="AL45" s="251" t="e">
        <f>F45+#REF!+#REF!+#REF!</f>
        <v>#REF!</v>
      </c>
    </row>
    <row r="46" spans="1:38" ht="25.5" x14ac:dyDescent="0.25">
      <c r="A46" s="263" t="s">
        <v>73</v>
      </c>
      <c r="B46" s="244">
        <f t="shared" si="11"/>
        <v>46</v>
      </c>
      <c r="C46" s="245">
        <f>I46+O46+U46+AA46+AG46</f>
        <v>42</v>
      </c>
      <c r="D46" s="246">
        <f>C46/B46</f>
        <v>0.91304347826086951</v>
      </c>
      <c r="E46" s="247">
        <f>K46+Q46+W46+AC46+AI46</f>
        <v>86</v>
      </c>
      <c r="F46" s="247">
        <f>L46+R46+X46</f>
        <v>51</v>
      </c>
      <c r="G46" s="248">
        <f>F46/E46</f>
        <v>0.59302325581395354</v>
      </c>
      <c r="H46" s="253">
        <v>31</v>
      </c>
      <c r="I46" s="245">
        <v>27</v>
      </c>
      <c r="J46" s="246">
        <f>I46/H46</f>
        <v>0.87096774193548387</v>
      </c>
      <c r="K46" s="250">
        <v>61</v>
      </c>
      <c r="L46" s="251">
        <v>35</v>
      </c>
      <c r="M46" s="252">
        <f>L46/K46</f>
        <v>0.57377049180327866</v>
      </c>
      <c r="N46" s="253">
        <v>15</v>
      </c>
      <c r="O46" s="254">
        <v>15</v>
      </c>
      <c r="P46" s="255">
        <f>O46/N46</f>
        <v>1</v>
      </c>
      <c r="Q46" s="250">
        <v>25</v>
      </c>
      <c r="R46" s="256">
        <v>16</v>
      </c>
      <c r="S46" s="252">
        <f>R46/Q46</f>
        <v>0.64</v>
      </c>
      <c r="T46" s="257">
        <v>0</v>
      </c>
      <c r="U46" s="254">
        <v>0</v>
      </c>
      <c r="V46" s="255">
        <v>0</v>
      </c>
      <c r="W46" s="256">
        <v>0</v>
      </c>
      <c r="X46" s="256">
        <v>0</v>
      </c>
      <c r="Y46" s="252">
        <v>0</v>
      </c>
      <c r="Z46" s="257">
        <v>0</v>
      </c>
      <c r="AA46" s="258">
        <v>0</v>
      </c>
      <c r="AB46" s="255">
        <v>0</v>
      </c>
      <c r="AC46" s="256">
        <v>0</v>
      </c>
      <c r="AD46" s="256">
        <v>0</v>
      </c>
      <c r="AE46" s="259">
        <v>0</v>
      </c>
      <c r="AF46" s="260">
        <v>0</v>
      </c>
      <c r="AG46" s="261">
        <v>0</v>
      </c>
      <c r="AH46" s="262">
        <v>0</v>
      </c>
      <c r="AI46" s="262">
        <v>0</v>
      </c>
      <c r="AJ46" s="256">
        <v>0</v>
      </c>
      <c r="AK46" s="256">
        <v>0</v>
      </c>
      <c r="AL46" s="251" t="e">
        <f>F46+#REF!+#REF!+#REF!</f>
        <v>#REF!</v>
      </c>
    </row>
    <row r="47" spans="1:38" ht="25.5" x14ac:dyDescent="0.25">
      <c r="A47" s="280" t="s">
        <v>75</v>
      </c>
      <c r="B47" s="244">
        <f t="shared" si="11"/>
        <v>73</v>
      </c>
      <c r="C47" s="245">
        <f>I47+O47+U47+AA47+AG47</f>
        <v>73</v>
      </c>
      <c r="D47" s="246">
        <f>C47/B47</f>
        <v>1</v>
      </c>
      <c r="E47" s="247">
        <f>K47+Q47+W47+AC47+AI47</f>
        <v>240</v>
      </c>
      <c r="F47" s="247">
        <f>L47+R47+X47</f>
        <v>130</v>
      </c>
      <c r="G47" s="248">
        <f>F47/E47</f>
        <v>0.54166666666666663</v>
      </c>
      <c r="H47" s="253">
        <v>50</v>
      </c>
      <c r="I47" s="245">
        <v>50</v>
      </c>
      <c r="J47" s="246">
        <f>I47/H47</f>
        <v>1</v>
      </c>
      <c r="K47" s="250">
        <v>180</v>
      </c>
      <c r="L47" s="251">
        <v>93</v>
      </c>
      <c r="M47" s="252">
        <f>L47/K47</f>
        <v>0.51666666666666672</v>
      </c>
      <c r="N47" s="253">
        <v>23</v>
      </c>
      <c r="O47" s="254">
        <v>23</v>
      </c>
      <c r="P47" s="255">
        <f>O47/N47</f>
        <v>1</v>
      </c>
      <c r="Q47" s="250">
        <v>60</v>
      </c>
      <c r="R47" s="256">
        <v>37</v>
      </c>
      <c r="S47" s="252">
        <f>R47/Q47</f>
        <v>0.6166666666666667</v>
      </c>
      <c r="T47" s="257">
        <v>0</v>
      </c>
      <c r="U47" s="254">
        <v>0</v>
      </c>
      <c r="V47" s="255">
        <v>0</v>
      </c>
      <c r="W47" s="256">
        <v>0</v>
      </c>
      <c r="X47" s="256">
        <v>0</v>
      </c>
      <c r="Y47" s="252">
        <v>0</v>
      </c>
      <c r="Z47" s="257">
        <v>0</v>
      </c>
      <c r="AA47" s="258">
        <v>0</v>
      </c>
      <c r="AB47" s="255">
        <v>0</v>
      </c>
      <c r="AC47" s="256">
        <v>0</v>
      </c>
      <c r="AD47" s="256">
        <v>0</v>
      </c>
      <c r="AE47" s="259">
        <v>0</v>
      </c>
      <c r="AF47" s="260">
        <v>0</v>
      </c>
      <c r="AG47" s="261">
        <v>0</v>
      </c>
      <c r="AH47" s="262">
        <v>0</v>
      </c>
      <c r="AI47" s="262">
        <v>0</v>
      </c>
      <c r="AJ47" s="256">
        <v>0</v>
      </c>
      <c r="AK47" s="256">
        <v>0</v>
      </c>
      <c r="AL47" s="251" t="e">
        <f>F47+#REF!+#REF!+#REF!</f>
        <v>#REF!</v>
      </c>
    </row>
    <row r="48" spans="1:38" ht="51" x14ac:dyDescent="0.25">
      <c r="A48" s="278" t="s">
        <v>141</v>
      </c>
      <c r="B48" s="244">
        <f t="shared" si="11"/>
        <v>63</v>
      </c>
      <c r="C48" s="245">
        <v>65</v>
      </c>
      <c r="D48" s="246">
        <v>1</v>
      </c>
      <c r="E48" s="223">
        <v>126</v>
      </c>
      <c r="F48" s="223">
        <f>SUM(F49:F52)</f>
        <v>67</v>
      </c>
      <c r="G48" s="222">
        <f>F48/E48</f>
        <v>0.53174603174603174</v>
      </c>
      <c r="H48" s="224">
        <v>40</v>
      </c>
      <c r="I48" s="269">
        <v>40</v>
      </c>
      <c r="J48" s="226">
        <v>1</v>
      </c>
      <c r="K48" s="227">
        <v>80</v>
      </c>
      <c r="L48" s="227">
        <f>SUM(L49:L58)</f>
        <v>51</v>
      </c>
      <c r="M48" s="231">
        <f>L48/K48</f>
        <v>0.63749999999999996</v>
      </c>
      <c r="N48" s="224">
        <v>23</v>
      </c>
      <c r="O48" s="232">
        <v>23</v>
      </c>
      <c r="P48" s="268">
        <v>1</v>
      </c>
      <c r="Q48" s="270">
        <v>46</v>
      </c>
      <c r="R48" s="270">
        <f>SUM(R49:R50)</f>
        <v>16</v>
      </c>
      <c r="S48" s="231">
        <f>R48/Q48</f>
        <v>0.34782608695652173</v>
      </c>
      <c r="T48" s="224">
        <v>0</v>
      </c>
      <c r="U48" s="232">
        <v>0</v>
      </c>
      <c r="V48" s="255">
        <v>0</v>
      </c>
      <c r="W48" s="270">
        <v>0</v>
      </c>
      <c r="X48" s="270">
        <v>0</v>
      </c>
      <c r="Y48" s="231">
        <v>0</v>
      </c>
      <c r="Z48" s="224"/>
      <c r="AA48" s="271"/>
      <c r="AB48" s="268"/>
      <c r="AC48" s="256">
        <v>0</v>
      </c>
      <c r="AD48" s="256">
        <v>0</v>
      </c>
      <c r="AE48" s="259">
        <v>0</v>
      </c>
      <c r="AF48" s="260">
        <v>0</v>
      </c>
      <c r="AG48" s="261">
        <v>0</v>
      </c>
      <c r="AH48" s="262">
        <v>0</v>
      </c>
      <c r="AI48" s="262">
        <v>0</v>
      </c>
      <c r="AJ48" s="256">
        <v>0</v>
      </c>
      <c r="AK48" s="256">
        <v>0</v>
      </c>
      <c r="AL48" s="223" t="e">
        <f>SUM(AL49:AL52)</f>
        <v>#REF!</v>
      </c>
    </row>
    <row r="49" spans="1:38" ht="38.25" x14ac:dyDescent="0.25">
      <c r="A49" s="272" t="s">
        <v>87</v>
      </c>
      <c r="B49" s="244">
        <f t="shared" si="11"/>
        <v>0</v>
      </c>
      <c r="C49" s="245">
        <f t="shared" ref="C49:C58" si="12">I49+O49+U49+AA49+AG49</f>
        <v>0</v>
      </c>
      <c r="D49" s="246">
        <v>0</v>
      </c>
      <c r="E49" s="247">
        <f>K49+Q49+W49+AC49+AI49</f>
        <v>0</v>
      </c>
      <c r="F49" s="247">
        <f>L49+R49+X49</f>
        <v>0</v>
      </c>
      <c r="G49" s="248">
        <v>0</v>
      </c>
      <c r="H49" s="249">
        <v>0</v>
      </c>
      <c r="I49" s="245">
        <v>0</v>
      </c>
      <c r="J49" s="246">
        <v>0</v>
      </c>
      <c r="K49" s="251">
        <v>0</v>
      </c>
      <c r="L49" s="251">
        <v>0</v>
      </c>
      <c r="M49" s="252">
        <v>0</v>
      </c>
      <c r="N49" s="257">
        <v>0</v>
      </c>
      <c r="O49" s="254">
        <v>0</v>
      </c>
      <c r="P49" s="251">
        <v>0</v>
      </c>
      <c r="Q49" s="256">
        <v>0</v>
      </c>
      <c r="R49" s="256">
        <v>0</v>
      </c>
      <c r="S49" s="252">
        <v>0</v>
      </c>
      <c r="T49" s="257">
        <v>0</v>
      </c>
      <c r="U49" s="254">
        <v>0</v>
      </c>
      <c r="V49" s="255">
        <v>0</v>
      </c>
      <c r="W49" s="262">
        <v>0</v>
      </c>
      <c r="X49" s="256">
        <v>0</v>
      </c>
      <c r="Y49" s="252">
        <v>0</v>
      </c>
      <c r="Z49" s="257">
        <v>0</v>
      </c>
      <c r="AA49" s="258">
        <v>0</v>
      </c>
      <c r="AB49" s="255">
        <v>0</v>
      </c>
      <c r="AC49" s="256">
        <v>0</v>
      </c>
      <c r="AD49" s="256">
        <v>0</v>
      </c>
      <c r="AE49" s="259">
        <v>0</v>
      </c>
      <c r="AF49" s="260">
        <v>0</v>
      </c>
      <c r="AG49" s="261">
        <v>0</v>
      </c>
      <c r="AH49" s="262">
        <v>0</v>
      </c>
      <c r="AI49" s="262">
        <v>0</v>
      </c>
      <c r="AJ49" s="256">
        <v>0</v>
      </c>
      <c r="AK49" s="256">
        <v>0</v>
      </c>
      <c r="AL49" s="251" t="e">
        <f>F49+#REF!+#REF!</f>
        <v>#REF!</v>
      </c>
    </row>
    <row r="50" spans="1:38" ht="16.5" customHeight="1" x14ac:dyDescent="0.25">
      <c r="A50" s="272" t="s">
        <v>89</v>
      </c>
      <c r="B50" s="244">
        <v>63</v>
      </c>
      <c r="C50" s="245">
        <f t="shared" si="12"/>
        <v>63</v>
      </c>
      <c r="D50" s="246">
        <v>1.05</v>
      </c>
      <c r="E50" s="247">
        <v>130</v>
      </c>
      <c r="F50" s="247">
        <f>L50+R50+X50</f>
        <v>67</v>
      </c>
      <c r="G50" s="248">
        <f>F50/E50</f>
        <v>0.51538461538461533</v>
      </c>
      <c r="H50" s="249">
        <v>40</v>
      </c>
      <c r="I50" s="245">
        <v>40</v>
      </c>
      <c r="J50" s="246">
        <f>I50/H50</f>
        <v>1</v>
      </c>
      <c r="K50" s="250">
        <v>80</v>
      </c>
      <c r="L50" s="251">
        <v>51</v>
      </c>
      <c r="M50" s="252">
        <f>L50/K50</f>
        <v>0.63749999999999996</v>
      </c>
      <c r="N50" s="257">
        <v>23</v>
      </c>
      <c r="O50" s="254">
        <v>23</v>
      </c>
      <c r="P50" s="255">
        <f>O50/N50</f>
        <v>1</v>
      </c>
      <c r="Q50" s="256">
        <v>46</v>
      </c>
      <c r="R50" s="256">
        <v>16</v>
      </c>
      <c r="S50" s="252">
        <f>R50/Q50</f>
        <v>0.34782608695652173</v>
      </c>
      <c r="T50" s="257">
        <v>0</v>
      </c>
      <c r="U50" s="254">
        <v>0</v>
      </c>
      <c r="V50" s="255">
        <v>0</v>
      </c>
      <c r="W50" s="242">
        <v>0</v>
      </c>
      <c r="X50" s="256">
        <v>0</v>
      </c>
      <c r="Y50" s="252">
        <v>0</v>
      </c>
      <c r="Z50" s="257">
        <v>0</v>
      </c>
      <c r="AA50" s="258">
        <v>0</v>
      </c>
      <c r="AB50" s="255">
        <v>0</v>
      </c>
      <c r="AC50" s="256">
        <v>0</v>
      </c>
      <c r="AD50" s="256">
        <v>0</v>
      </c>
      <c r="AE50" s="259">
        <v>0</v>
      </c>
      <c r="AF50" s="260">
        <v>0</v>
      </c>
      <c r="AG50" s="261">
        <v>0</v>
      </c>
      <c r="AH50" s="262">
        <v>0</v>
      </c>
      <c r="AI50" s="262">
        <v>0</v>
      </c>
      <c r="AJ50" s="256">
        <v>0</v>
      </c>
      <c r="AK50" s="256">
        <v>0</v>
      </c>
      <c r="AL50" s="251" t="e">
        <f>F50+#REF!+#REF!</f>
        <v>#REF!</v>
      </c>
    </row>
    <row r="51" spans="1:38" ht="25.5" x14ac:dyDescent="0.25">
      <c r="A51" s="272" t="s">
        <v>91</v>
      </c>
      <c r="B51" s="244">
        <f>H51+N51+T51+Z51+AF51</f>
        <v>0</v>
      </c>
      <c r="C51" s="245">
        <f t="shared" si="12"/>
        <v>0</v>
      </c>
      <c r="D51" s="246">
        <v>0</v>
      </c>
      <c r="E51" s="247">
        <f>K51+Q51+W51+AC51+AI51</f>
        <v>0</v>
      </c>
      <c r="F51" s="247">
        <f>L51+R51+X51</f>
        <v>0</v>
      </c>
      <c r="G51" s="248">
        <v>0</v>
      </c>
      <c r="H51" s="249">
        <v>0</v>
      </c>
      <c r="I51" s="245">
        <v>0</v>
      </c>
      <c r="J51" s="246">
        <v>0</v>
      </c>
      <c r="K51" s="251">
        <v>0</v>
      </c>
      <c r="L51" s="251">
        <v>0</v>
      </c>
      <c r="M51" s="252">
        <v>0</v>
      </c>
      <c r="N51" s="257">
        <v>0</v>
      </c>
      <c r="O51" s="254">
        <v>0</v>
      </c>
      <c r="P51" s="251">
        <v>0</v>
      </c>
      <c r="Q51" s="256">
        <v>0</v>
      </c>
      <c r="R51" s="256">
        <v>0</v>
      </c>
      <c r="S51" s="252">
        <v>0</v>
      </c>
      <c r="T51" s="257">
        <v>0</v>
      </c>
      <c r="U51" s="254">
        <v>0</v>
      </c>
      <c r="V51" s="255">
        <v>0</v>
      </c>
      <c r="W51" s="242">
        <v>0</v>
      </c>
      <c r="X51" s="256">
        <v>0</v>
      </c>
      <c r="Y51" s="252">
        <v>0</v>
      </c>
      <c r="Z51" s="257">
        <v>0</v>
      </c>
      <c r="AA51" s="258">
        <v>0</v>
      </c>
      <c r="AB51" s="255">
        <v>0</v>
      </c>
      <c r="AC51" s="256">
        <v>0</v>
      </c>
      <c r="AD51" s="256">
        <v>0</v>
      </c>
      <c r="AE51" s="259">
        <v>0</v>
      </c>
      <c r="AF51" s="260">
        <v>0</v>
      </c>
      <c r="AG51" s="261">
        <v>0</v>
      </c>
      <c r="AH51" s="262">
        <v>0</v>
      </c>
      <c r="AI51" s="262">
        <v>0</v>
      </c>
      <c r="AJ51" s="256">
        <v>0</v>
      </c>
      <c r="AK51" s="256">
        <v>0</v>
      </c>
      <c r="AL51" s="251" t="e">
        <f>F51+#REF!+#REF!</f>
        <v>#REF!</v>
      </c>
    </row>
    <row r="52" spans="1:38" ht="25.5" x14ac:dyDescent="0.25">
      <c r="A52" s="272" t="s">
        <v>93</v>
      </c>
      <c r="B52" s="244">
        <f>H52+N52+T52+Z52+AF52</f>
        <v>0</v>
      </c>
      <c r="C52" s="245">
        <f t="shared" si="12"/>
        <v>0</v>
      </c>
      <c r="D52" s="246">
        <v>0</v>
      </c>
      <c r="E52" s="247">
        <f>K52+Q52+W52+AC52+AI52</f>
        <v>0</v>
      </c>
      <c r="F52" s="247">
        <f>L52+R52+X52</f>
        <v>0</v>
      </c>
      <c r="G52" s="248"/>
      <c r="H52" s="249">
        <v>0</v>
      </c>
      <c r="I52" s="245">
        <v>0</v>
      </c>
      <c r="J52" s="246">
        <v>0</v>
      </c>
      <c r="K52" s="251">
        <v>0</v>
      </c>
      <c r="L52" s="251">
        <v>0</v>
      </c>
      <c r="M52" s="252">
        <v>0</v>
      </c>
      <c r="N52" s="257">
        <v>0</v>
      </c>
      <c r="O52" s="254">
        <v>0</v>
      </c>
      <c r="P52" s="251">
        <v>0</v>
      </c>
      <c r="Q52" s="256">
        <v>0</v>
      </c>
      <c r="R52" s="256">
        <v>0</v>
      </c>
      <c r="S52" s="259">
        <v>0</v>
      </c>
      <c r="T52" s="257">
        <v>0</v>
      </c>
      <c r="U52" s="254">
        <v>0</v>
      </c>
      <c r="V52" s="256">
        <v>0</v>
      </c>
      <c r="W52" s="242">
        <v>0</v>
      </c>
      <c r="X52" s="256">
        <v>0</v>
      </c>
      <c r="Y52" s="252">
        <v>0</v>
      </c>
      <c r="Z52" s="257">
        <v>0</v>
      </c>
      <c r="AA52" s="258">
        <v>0</v>
      </c>
      <c r="AB52" s="255">
        <v>0</v>
      </c>
      <c r="AC52" s="256">
        <v>0</v>
      </c>
      <c r="AD52" s="256">
        <v>0</v>
      </c>
      <c r="AE52" s="259">
        <v>0</v>
      </c>
      <c r="AF52" s="260">
        <v>0</v>
      </c>
      <c r="AG52" s="261">
        <v>0</v>
      </c>
      <c r="AH52" s="262">
        <v>0</v>
      </c>
      <c r="AI52" s="262">
        <v>0</v>
      </c>
      <c r="AJ52" s="256">
        <v>0</v>
      </c>
      <c r="AK52" s="256">
        <v>0</v>
      </c>
      <c r="AL52" s="251" t="e">
        <f>F52+#REF!+#REF!</f>
        <v>#REF!</v>
      </c>
    </row>
    <row r="53" spans="1:38" ht="15.75" x14ac:dyDescent="0.25">
      <c r="A53" s="285" t="s">
        <v>142</v>
      </c>
      <c r="B53" s="244">
        <f>H53+N53+T53+Z53+AF53</f>
        <v>10</v>
      </c>
      <c r="C53" s="245">
        <f t="shared" si="12"/>
        <v>10</v>
      </c>
      <c r="D53" s="246"/>
      <c r="E53" s="286">
        <v>72</v>
      </c>
      <c r="F53" s="286">
        <v>32</v>
      </c>
      <c r="G53" s="287">
        <f>F53/E53</f>
        <v>0.44444444444444442</v>
      </c>
      <c r="H53" s="288">
        <v>0</v>
      </c>
      <c r="I53" s="289">
        <v>0</v>
      </c>
      <c r="J53" s="290">
        <v>0</v>
      </c>
      <c r="K53" s="238">
        <v>0</v>
      </c>
      <c r="L53" s="238">
        <v>0</v>
      </c>
      <c r="M53" s="264">
        <v>0</v>
      </c>
      <c r="N53" s="265">
        <v>0</v>
      </c>
      <c r="O53" s="291">
        <v>0</v>
      </c>
      <c r="P53" s="238">
        <v>0</v>
      </c>
      <c r="Q53" s="256">
        <v>0</v>
      </c>
      <c r="R53" s="256">
        <v>0</v>
      </c>
      <c r="S53" s="259">
        <v>0</v>
      </c>
      <c r="T53" s="257">
        <v>0</v>
      </c>
      <c r="U53" s="254">
        <v>0</v>
      </c>
      <c r="V53" s="256">
        <v>0</v>
      </c>
      <c r="W53" s="256">
        <v>0</v>
      </c>
      <c r="X53" s="256">
        <v>0</v>
      </c>
      <c r="Y53" s="252">
        <v>0</v>
      </c>
      <c r="Z53" s="257">
        <v>6</v>
      </c>
      <c r="AA53" s="258">
        <v>6</v>
      </c>
      <c r="AB53" s="256">
        <v>100</v>
      </c>
      <c r="AC53" s="270">
        <f>SUM(AC54:AC58)</f>
        <v>52</v>
      </c>
      <c r="AD53" s="270">
        <f>SUM(AD54:AD58)</f>
        <v>26</v>
      </c>
      <c r="AE53" s="231">
        <f>AD53/AC53</f>
        <v>0.5</v>
      </c>
      <c r="AF53" s="292">
        <v>4</v>
      </c>
      <c r="AG53" s="220">
        <v>4</v>
      </c>
      <c r="AH53" s="222">
        <v>1</v>
      </c>
      <c r="AI53" s="293">
        <f>SUM(AI54:AI58)</f>
        <v>20</v>
      </c>
      <c r="AJ53" s="293">
        <f>SUM(AJ54:AJ57)</f>
        <v>6</v>
      </c>
      <c r="AK53" s="268">
        <f>AJ53/AI53</f>
        <v>0.3</v>
      </c>
      <c r="AL53" s="223">
        <f>F53+'[2]полустационар 2018 год'!C46</f>
        <v>32</v>
      </c>
    </row>
    <row r="54" spans="1:38" ht="25.5" x14ac:dyDescent="0.25">
      <c r="A54" s="263" t="s">
        <v>143</v>
      </c>
      <c r="B54" s="244">
        <v>10</v>
      </c>
      <c r="C54" s="245">
        <f t="shared" si="12"/>
        <v>14</v>
      </c>
      <c r="D54" s="246">
        <f>C54/B54</f>
        <v>1.4</v>
      </c>
      <c r="E54" s="247">
        <v>24</v>
      </c>
      <c r="F54" s="247">
        <v>14</v>
      </c>
      <c r="G54" s="248">
        <f>F54/E54</f>
        <v>0.58333333333333337</v>
      </c>
      <c r="H54" s="249">
        <v>0</v>
      </c>
      <c r="I54" s="245">
        <v>0</v>
      </c>
      <c r="J54" s="246">
        <v>0</v>
      </c>
      <c r="K54" s="238">
        <v>0</v>
      </c>
      <c r="L54" s="238">
        <v>0</v>
      </c>
      <c r="M54" s="264">
        <v>0</v>
      </c>
      <c r="N54" s="265">
        <v>0</v>
      </c>
      <c r="O54" s="291">
        <v>0</v>
      </c>
      <c r="P54" s="238">
        <v>0</v>
      </c>
      <c r="Q54" s="256">
        <v>0</v>
      </c>
      <c r="R54" s="256">
        <v>0</v>
      </c>
      <c r="S54" s="259">
        <v>0</v>
      </c>
      <c r="T54" s="257">
        <v>0</v>
      </c>
      <c r="U54" s="254">
        <v>0</v>
      </c>
      <c r="V54" s="256">
        <v>0</v>
      </c>
      <c r="W54" s="256">
        <v>0</v>
      </c>
      <c r="X54" s="256">
        <v>0</v>
      </c>
      <c r="Y54" s="252">
        <v>0</v>
      </c>
      <c r="Z54" s="257">
        <v>6</v>
      </c>
      <c r="AA54" s="258">
        <v>6</v>
      </c>
      <c r="AB54" s="255">
        <f>AA54/Z54</f>
        <v>1</v>
      </c>
      <c r="AC54" s="256">
        <v>24</v>
      </c>
      <c r="AD54" s="256">
        <v>12</v>
      </c>
      <c r="AE54" s="252">
        <f>AD54/AC54</f>
        <v>0.5</v>
      </c>
      <c r="AF54" s="260">
        <v>8</v>
      </c>
      <c r="AG54" s="258">
        <v>8</v>
      </c>
      <c r="AH54" s="294">
        <f>AG54/AF54</f>
        <v>1</v>
      </c>
      <c r="AI54" s="259">
        <v>8</v>
      </c>
      <c r="AJ54" s="256">
        <v>2</v>
      </c>
      <c r="AK54" s="255">
        <f>AJ54/AI54</f>
        <v>0.25</v>
      </c>
      <c r="AL54" s="251">
        <f>F54+'[2]полустационар 2018 год'!C47</f>
        <v>14</v>
      </c>
    </row>
    <row r="55" spans="1:38" ht="25.5" x14ac:dyDescent="0.25">
      <c r="A55" s="263" t="s">
        <v>144</v>
      </c>
      <c r="B55" s="244">
        <v>10</v>
      </c>
      <c r="C55" s="245">
        <f t="shared" si="12"/>
        <v>14</v>
      </c>
      <c r="D55" s="246">
        <f>C55/B55</f>
        <v>1.4</v>
      </c>
      <c r="E55" s="247">
        <v>24</v>
      </c>
      <c r="F55" s="247">
        <v>14</v>
      </c>
      <c r="G55" s="248">
        <f>F55/E55</f>
        <v>0.58333333333333337</v>
      </c>
      <c r="H55" s="249">
        <v>0</v>
      </c>
      <c r="I55" s="245">
        <v>0</v>
      </c>
      <c r="J55" s="246">
        <v>0</v>
      </c>
      <c r="K55" s="238">
        <v>0</v>
      </c>
      <c r="L55" s="238">
        <v>0</v>
      </c>
      <c r="M55" s="264">
        <v>0</v>
      </c>
      <c r="N55" s="265">
        <v>0</v>
      </c>
      <c r="O55" s="291">
        <v>0</v>
      </c>
      <c r="P55" s="238">
        <v>0</v>
      </c>
      <c r="Q55" s="256">
        <v>0</v>
      </c>
      <c r="R55" s="256">
        <v>0</v>
      </c>
      <c r="S55" s="259">
        <v>0</v>
      </c>
      <c r="T55" s="257">
        <v>0</v>
      </c>
      <c r="U55" s="254">
        <v>0</v>
      </c>
      <c r="V55" s="256">
        <v>0</v>
      </c>
      <c r="W55" s="256">
        <v>0</v>
      </c>
      <c r="X55" s="256">
        <v>0</v>
      </c>
      <c r="Y55" s="252">
        <v>0</v>
      </c>
      <c r="Z55" s="257">
        <v>6</v>
      </c>
      <c r="AA55" s="258">
        <v>6</v>
      </c>
      <c r="AB55" s="255">
        <f>AA55/Z55</f>
        <v>1</v>
      </c>
      <c r="AC55" s="256">
        <v>24</v>
      </c>
      <c r="AD55" s="256">
        <v>12</v>
      </c>
      <c r="AE55" s="252">
        <f>AD55/AC55</f>
        <v>0.5</v>
      </c>
      <c r="AF55" s="260">
        <v>8</v>
      </c>
      <c r="AG55" s="258">
        <v>8</v>
      </c>
      <c r="AH55" s="294">
        <f>AG55/AF55</f>
        <v>1</v>
      </c>
      <c r="AI55" s="259">
        <v>8</v>
      </c>
      <c r="AJ55" s="256">
        <v>2</v>
      </c>
      <c r="AK55" s="255">
        <f>AJ55/AI55</f>
        <v>0.25</v>
      </c>
      <c r="AL55" s="251">
        <f>F55+'[2]полустационар 2018 год'!C48</f>
        <v>14</v>
      </c>
    </row>
    <row r="56" spans="1:38" ht="25.5" x14ac:dyDescent="0.25">
      <c r="A56" s="263" t="s">
        <v>145</v>
      </c>
      <c r="B56" s="244">
        <f>H56+N56+T56+Z56+AF56</f>
        <v>0</v>
      </c>
      <c r="C56" s="245">
        <f t="shared" si="12"/>
        <v>0</v>
      </c>
      <c r="D56" s="246"/>
      <c r="E56" s="247">
        <f>K56+Q56+W56+AC56+AI56</f>
        <v>0</v>
      </c>
      <c r="F56" s="247">
        <f>AD56+AJ56</f>
        <v>0</v>
      </c>
      <c r="G56" s="248"/>
      <c r="H56" s="249">
        <v>0</v>
      </c>
      <c r="I56" s="245">
        <v>0</v>
      </c>
      <c r="J56" s="246">
        <v>0</v>
      </c>
      <c r="K56" s="238">
        <v>0</v>
      </c>
      <c r="L56" s="238">
        <v>0</v>
      </c>
      <c r="M56" s="264">
        <v>0</v>
      </c>
      <c r="N56" s="265">
        <v>0</v>
      </c>
      <c r="O56" s="291">
        <v>0</v>
      </c>
      <c r="P56" s="238">
        <v>0</v>
      </c>
      <c r="Q56" s="256">
        <v>0</v>
      </c>
      <c r="R56" s="256">
        <v>0</v>
      </c>
      <c r="S56" s="259">
        <v>0</v>
      </c>
      <c r="T56" s="257">
        <v>0</v>
      </c>
      <c r="U56" s="254">
        <v>0</v>
      </c>
      <c r="V56" s="256">
        <v>0</v>
      </c>
      <c r="W56" s="256">
        <v>0</v>
      </c>
      <c r="X56" s="256">
        <v>0</v>
      </c>
      <c r="Y56" s="252">
        <v>0</v>
      </c>
      <c r="Z56" s="257">
        <v>0</v>
      </c>
      <c r="AA56" s="258">
        <v>0</v>
      </c>
      <c r="AB56" s="255"/>
      <c r="AC56" s="256">
        <v>0</v>
      </c>
      <c r="AD56" s="256">
        <v>0</v>
      </c>
      <c r="AE56" s="259">
        <v>0</v>
      </c>
      <c r="AF56" s="260">
        <v>0</v>
      </c>
      <c r="AG56" s="258">
        <f>AJ56</f>
        <v>0</v>
      </c>
      <c r="AH56" s="294">
        <v>0</v>
      </c>
      <c r="AI56" s="259">
        <v>0</v>
      </c>
      <c r="AJ56" s="256">
        <v>0</v>
      </c>
      <c r="AK56" s="255">
        <v>0</v>
      </c>
      <c r="AL56" s="251">
        <f>F56+'[2]полустационар 2018 год'!C49</f>
        <v>0</v>
      </c>
    </row>
    <row r="57" spans="1:38" ht="38.25" x14ac:dyDescent="0.25">
      <c r="A57" s="263" t="s">
        <v>146</v>
      </c>
      <c r="B57" s="244">
        <v>10</v>
      </c>
      <c r="C57" s="245">
        <f t="shared" si="12"/>
        <v>10</v>
      </c>
      <c r="D57" s="246">
        <f>C57/B57</f>
        <v>1</v>
      </c>
      <c r="E57" s="247">
        <v>8</v>
      </c>
      <c r="F57" s="247">
        <v>4</v>
      </c>
      <c r="G57" s="248">
        <f>F57/E57</f>
        <v>0.5</v>
      </c>
      <c r="H57" s="249">
        <v>0</v>
      </c>
      <c r="I57" s="245">
        <v>0</v>
      </c>
      <c r="J57" s="246">
        <v>0</v>
      </c>
      <c r="K57" s="238">
        <v>0</v>
      </c>
      <c r="L57" s="238">
        <v>0</v>
      </c>
      <c r="M57" s="264">
        <v>0</v>
      </c>
      <c r="N57" s="265">
        <v>0</v>
      </c>
      <c r="O57" s="291">
        <v>0</v>
      </c>
      <c r="P57" s="238">
        <v>0</v>
      </c>
      <c r="Q57" s="256">
        <v>0</v>
      </c>
      <c r="R57" s="256">
        <v>0</v>
      </c>
      <c r="S57" s="259">
        <v>0</v>
      </c>
      <c r="T57" s="257">
        <v>0</v>
      </c>
      <c r="U57" s="254">
        <v>0</v>
      </c>
      <c r="V57" s="256">
        <v>0</v>
      </c>
      <c r="W57" s="256">
        <v>0</v>
      </c>
      <c r="X57" s="256">
        <v>0</v>
      </c>
      <c r="Y57" s="252">
        <v>0</v>
      </c>
      <c r="Z57" s="257">
        <v>6</v>
      </c>
      <c r="AA57" s="258">
        <v>6</v>
      </c>
      <c r="AB57" s="255">
        <f>AA57/Z57</f>
        <v>1</v>
      </c>
      <c r="AC57" s="256">
        <v>4</v>
      </c>
      <c r="AD57" s="256">
        <v>2</v>
      </c>
      <c r="AE57" s="252">
        <f>AD57/AC57</f>
        <v>0.5</v>
      </c>
      <c r="AF57" s="260">
        <v>4</v>
      </c>
      <c r="AG57" s="258">
        <v>4</v>
      </c>
      <c r="AH57" s="294">
        <f>AG57/AF57</f>
        <v>1</v>
      </c>
      <c r="AI57" s="259">
        <v>4</v>
      </c>
      <c r="AJ57" s="256">
        <v>2</v>
      </c>
      <c r="AK57" s="255">
        <f>AJ57/AI57</f>
        <v>0.5</v>
      </c>
      <c r="AL57" s="251">
        <f>F57+'[2]полустационар 2018 год'!C50</f>
        <v>4</v>
      </c>
    </row>
    <row r="58" spans="1:38" ht="39" customHeight="1" x14ac:dyDescent="0.25">
      <c r="A58" s="263" t="s">
        <v>147</v>
      </c>
      <c r="B58" s="244">
        <f>H58+N58+T58+Z58+AF58</f>
        <v>0</v>
      </c>
      <c r="C58" s="245">
        <f t="shared" si="12"/>
        <v>0</v>
      </c>
      <c r="D58" s="246">
        <v>0</v>
      </c>
      <c r="E58" s="251">
        <f>K58+Q58+W58+AC58+AI58</f>
        <v>0</v>
      </c>
      <c r="F58" s="247">
        <f>AD58+AJ58</f>
        <v>0</v>
      </c>
      <c r="G58" s="294">
        <v>0</v>
      </c>
      <c r="H58" s="257">
        <v>0</v>
      </c>
      <c r="I58" s="254">
        <v>0</v>
      </c>
      <c r="J58" s="255">
        <v>0</v>
      </c>
      <c r="K58" s="256">
        <v>0</v>
      </c>
      <c r="L58" s="256">
        <v>0</v>
      </c>
      <c r="M58" s="252">
        <v>0</v>
      </c>
      <c r="N58" s="257">
        <v>0</v>
      </c>
      <c r="O58" s="254">
        <v>0</v>
      </c>
      <c r="P58" s="256">
        <v>0</v>
      </c>
      <c r="Q58" s="256">
        <v>0</v>
      </c>
      <c r="R58" s="256">
        <v>0</v>
      </c>
      <c r="S58" s="259">
        <v>0</v>
      </c>
      <c r="T58" s="257">
        <v>0</v>
      </c>
      <c r="U58" s="254">
        <v>0</v>
      </c>
      <c r="V58" s="256">
        <v>0</v>
      </c>
      <c r="W58" s="256">
        <v>0</v>
      </c>
      <c r="X58" s="256">
        <v>0</v>
      </c>
      <c r="Y58" s="252">
        <v>0</v>
      </c>
      <c r="Z58" s="257">
        <v>0</v>
      </c>
      <c r="AA58" s="258">
        <v>0</v>
      </c>
      <c r="AB58" s="256">
        <v>0</v>
      </c>
      <c r="AC58" s="256">
        <v>0</v>
      </c>
      <c r="AD58" s="256">
        <v>0</v>
      </c>
      <c r="AE58" s="259">
        <v>0</v>
      </c>
      <c r="AF58" s="260">
        <v>0</v>
      </c>
      <c r="AG58" s="261">
        <v>0</v>
      </c>
      <c r="AH58" s="262">
        <v>0</v>
      </c>
      <c r="AI58" s="259">
        <v>0</v>
      </c>
      <c r="AJ58" s="256">
        <v>0</v>
      </c>
      <c r="AK58" s="256">
        <v>0</v>
      </c>
      <c r="AL58" s="251">
        <f>F58+'[2]полустационар 2018 год'!C51</f>
        <v>0</v>
      </c>
    </row>
    <row r="59" spans="1:38" ht="26.25" customHeight="1" x14ac:dyDescent="0.25">
      <c r="A59" s="295" t="s">
        <v>148</v>
      </c>
      <c r="B59" s="271">
        <f>H59+N59+T59+Z59+AF59</f>
        <v>144</v>
      </c>
      <c r="C59" s="232">
        <f>I59+O59+U59+AA59</f>
        <v>140</v>
      </c>
      <c r="D59" s="268">
        <f>C59/B59</f>
        <v>0.97222222222222221</v>
      </c>
      <c r="E59" s="223">
        <f>E53+E48+E44+E40+E34+E30+E23+E11</f>
        <v>134724</v>
      </c>
      <c r="F59" s="296">
        <f>SUM(F11+F23+F30+F44+F48+F53)</f>
        <v>69211</v>
      </c>
      <c r="G59" s="222">
        <f>F59/E59</f>
        <v>0.51372435497758384</v>
      </c>
      <c r="H59" s="297">
        <v>88</v>
      </c>
      <c r="I59" s="298">
        <v>88</v>
      </c>
      <c r="J59" s="299">
        <f>I59/H59</f>
        <v>1</v>
      </c>
      <c r="K59" s="300">
        <f>K12+K13+K14+K15+K16+K17+K18+K19+K20+K21+K22+K24+K25+K26+K27+K28+K29+K31+K32+K33+K35+K36+K37+K38+K39+K41+K42+K43+K45+K46+K47+K49+K50+K51+K52+K54+K55+K56+K57+K58</f>
        <v>53101</v>
      </c>
      <c r="L59" s="300">
        <f>L48+L44+L30+L23+L11</f>
        <v>26670</v>
      </c>
      <c r="M59" s="301">
        <f>L59/K59</f>
        <v>0.50225042842884315</v>
      </c>
      <c r="N59" s="297">
        <v>46</v>
      </c>
      <c r="O59" s="232">
        <v>46</v>
      </c>
      <c r="P59" s="299">
        <f>O59/N59</f>
        <v>1</v>
      </c>
      <c r="Q59" s="302">
        <f>Q12+Q13+Q14+Q15+Q16+Q17+Q18+Q19+Q20+Q21+Q22+Q24+Q25+Q26+Q27+Q28+Q29+Q31+Q32+Q33+Q35+Q36+Q37+Q38+Q39+Q41+Q42+Q43+Q45+Q46+Q47+Q50+Q51+Q52+Q53+Q54+Q55+Q56+Q57+Q58</f>
        <v>81551</v>
      </c>
      <c r="R59" s="302">
        <f>R48+R44+R30+R23+R11</f>
        <v>42509</v>
      </c>
      <c r="S59" s="301">
        <f>R59/Q59</f>
        <v>0.52125663695111035</v>
      </c>
      <c r="T59" s="297">
        <v>0</v>
      </c>
      <c r="U59" s="298">
        <v>0</v>
      </c>
      <c r="V59" s="299">
        <v>0</v>
      </c>
      <c r="W59" s="302">
        <f>W12+W13+W14+W15+W16+W17+W18+W19+W20+W21+W22+W24+W25+W26+W27+W28+W29+W31+W32+W33+W35+W36+W37+W38+W39+W41+W42+W43+W45+W46+W47+W49+W50+W51+W52+W53+W54+W55+W56+W57+W58</f>
        <v>0</v>
      </c>
      <c r="X59" s="302">
        <f>X48+X44+X40+X34+X30+X23+X11</f>
        <v>0</v>
      </c>
      <c r="Y59" s="301">
        <v>0</v>
      </c>
      <c r="Z59" s="297">
        <v>6</v>
      </c>
      <c r="AA59" s="302">
        <v>6</v>
      </c>
      <c r="AB59" s="299">
        <f>AA59/Z59</f>
        <v>1</v>
      </c>
      <c r="AC59" s="302">
        <f>AC54+AC55+AC57</f>
        <v>52</v>
      </c>
      <c r="AD59" s="302">
        <f>SUM(AD54:AD58)</f>
        <v>26</v>
      </c>
      <c r="AE59" s="301">
        <f>AD59/AC59</f>
        <v>0.5</v>
      </c>
      <c r="AF59" s="225">
        <v>4</v>
      </c>
      <c r="AG59" s="271">
        <v>4</v>
      </c>
      <c r="AH59" s="268">
        <f>AG59/AF59</f>
        <v>1</v>
      </c>
      <c r="AI59" s="270">
        <f>SUM(AI54:AI58)</f>
        <v>20</v>
      </c>
      <c r="AJ59" s="270">
        <f>SUM(AJ54:AJ58)</f>
        <v>6</v>
      </c>
      <c r="AK59" s="268">
        <f>AJ59/AI59</f>
        <v>0.3</v>
      </c>
      <c r="AL59" s="223" t="e">
        <f>SUM(AL11+AL23+AL30+AL34+AL40+AL44+AL48+AL53)</f>
        <v>#REF!</v>
      </c>
    </row>
    <row r="60" spans="1:38" ht="27" hidden="1" customHeight="1" x14ac:dyDescent="0.25">
      <c r="E60" s="303"/>
      <c r="F60" s="304"/>
      <c r="G60" s="303"/>
      <c r="H60" s="305">
        <f>(H14+H24+H31+H47+H50)/5</f>
        <v>49.6</v>
      </c>
      <c r="I60" s="305">
        <f>(I12+I29+I32+I47+I50)/5</f>
        <v>51.8</v>
      </c>
      <c r="J60" s="303"/>
      <c r="K60" s="303"/>
      <c r="L60" s="304"/>
      <c r="M60" s="303"/>
      <c r="N60" s="305"/>
      <c r="O60" s="305">
        <f>(O13+O27+O33+O46+O50)/5</f>
        <v>28.2</v>
      </c>
      <c r="P60" s="303"/>
      <c r="Q60" s="304"/>
      <c r="R60" s="304"/>
      <c r="S60" s="304"/>
      <c r="T60" s="305"/>
      <c r="U60" s="305"/>
      <c r="V60" s="304"/>
      <c r="W60" s="303"/>
      <c r="X60" s="303"/>
      <c r="Y60" s="303"/>
      <c r="Z60" s="305"/>
      <c r="AA60" s="305"/>
      <c r="AB60" s="303"/>
      <c r="AC60" s="303"/>
      <c r="AD60" s="303"/>
      <c r="AE60" s="303"/>
      <c r="AF60" s="305"/>
      <c r="AG60" s="305"/>
      <c r="AH60" s="303"/>
      <c r="AI60" s="303"/>
      <c r="AJ60" s="303"/>
      <c r="AK60" s="303"/>
      <c r="AL60" s="306"/>
    </row>
    <row r="61" spans="1:38" x14ac:dyDescent="0.25">
      <c r="F61" s="307"/>
      <c r="Q61" s="307"/>
      <c r="R61" s="308"/>
    </row>
    <row r="62" spans="1:38" ht="60.75" customHeight="1" x14ac:dyDescent="0.25">
      <c r="F62" s="307"/>
      <c r="K62" s="307"/>
      <c r="L62" s="307"/>
      <c r="M62" s="307"/>
      <c r="O62" s="275"/>
      <c r="P62" s="307"/>
      <c r="R62" s="308"/>
      <c r="U62" s="309"/>
    </row>
    <row r="63" spans="1:38" x14ac:dyDescent="0.25">
      <c r="F63" s="310"/>
    </row>
    <row r="64" spans="1:38" x14ac:dyDescent="0.25">
      <c r="K64" s="307"/>
    </row>
    <row r="66" spans="6:38" x14ac:dyDescent="0.25">
      <c r="L66" s="311"/>
      <c r="AL66" s="200"/>
    </row>
    <row r="70" spans="6:38" x14ac:dyDescent="0.25">
      <c r="F70" s="307"/>
      <c r="AL70" s="200"/>
    </row>
  </sheetData>
  <mergeCells count="14">
    <mergeCell ref="N9:S9"/>
    <mergeCell ref="T9:Y9"/>
    <mergeCell ref="Z9:AE9"/>
    <mergeCell ref="AF9:AK9"/>
    <mergeCell ref="A6:F6"/>
    <mergeCell ref="A7:K7"/>
    <mergeCell ref="A8:L8"/>
    <mergeCell ref="B9:G9"/>
    <mergeCell ref="H9:M9"/>
    <mergeCell ref="A1:K1"/>
    <mergeCell ref="A2:AI2"/>
    <mergeCell ref="A3:K3"/>
    <mergeCell ref="A4:L4"/>
    <mergeCell ref="A5:F5"/>
  </mergeCells>
  <pageMargins left="0.31527777777777799" right="0.118055555555556" top="0" bottom="0" header="0.511811023622047" footer="0.511811023622047"/>
  <pageSetup paperSize="9" scale="35" orientation="landscape" horizontalDpi="300" verticalDpi="300" r:id="rId1"/>
  <colBreaks count="2" manualBreakCount="2">
    <brk id="13" max="1048575" man="1"/>
    <brk id="2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W62"/>
  <sheetViews>
    <sheetView view="pageBreakPreview" topLeftCell="A25" zoomScale="180" zoomScaleNormal="100" zoomScalePageLayoutView="180" workbookViewId="0">
      <pane xSplit="1" topLeftCell="B1" activePane="topRight" state="frozen"/>
      <selection activeCell="A25" sqref="A25"/>
      <selection pane="topRight" activeCell="G52" sqref="G52"/>
    </sheetView>
  </sheetViews>
  <sheetFormatPr defaultColWidth="11.5703125" defaultRowHeight="15.75" x14ac:dyDescent="0.25"/>
  <cols>
    <col min="1" max="1" width="77.28515625" style="312" customWidth="1"/>
    <col min="2" max="2" width="10.7109375" style="312" customWidth="1"/>
    <col min="3" max="3" width="9.28515625" style="312" customWidth="1"/>
    <col min="4" max="4" width="12.42578125" style="312" customWidth="1"/>
    <col min="5" max="5" width="12" style="312" customWidth="1"/>
    <col min="6" max="6" width="13.42578125" style="312" customWidth="1"/>
    <col min="7" max="7" width="12" style="312" customWidth="1"/>
    <col min="8" max="8" width="11" style="313" customWidth="1"/>
    <col min="9" max="9" width="9.5703125" style="313" customWidth="1"/>
    <col min="10" max="10" width="10.7109375" style="312" customWidth="1"/>
    <col min="11" max="11" width="12.7109375" style="312" customWidth="1"/>
    <col min="12" max="12" width="12.5703125" style="314" customWidth="1"/>
    <col min="13" max="13" width="11.85546875" style="312" customWidth="1"/>
    <col min="14" max="14" width="11.5703125" style="312"/>
    <col min="15" max="15" width="9.42578125" style="312" customWidth="1"/>
    <col min="16" max="16" width="10.28515625" style="312" customWidth="1"/>
    <col min="17" max="17" width="12.28515625" style="312" customWidth="1"/>
    <col min="18" max="18" width="12.5703125" style="314" customWidth="1"/>
    <col min="19" max="19" width="12.42578125" style="312" customWidth="1"/>
    <col min="20" max="257" width="8.85546875" style="312" customWidth="1"/>
    <col min="258" max="16384" width="11.5703125" style="315"/>
  </cols>
  <sheetData>
    <row r="1" spans="1:24" ht="16.5" customHeight="1" x14ac:dyDescent="0.25">
      <c r="A1" s="531" t="s">
        <v>103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316"/>
      <c r="M1" s="316"/>
      <c r="N1" s="314"/>
      <c r="O1" s="314"/>
      <c r="P1" s="314"/>
      <c r="Q1" s="314"/>
      <c r="S1" s="314"/>
    </row>
    <row r="2" spans="1:24" ht="17.25" customHeight="1" x14ac:dyDescent="0.25">
      <c r="A2" s="532" t="s">
        <v>149</v>
      </c>
      <c r="B2" s="532"/>
      <c r="C2" s="532"/>
      <c r="D2" s="532"/>
      <c r="E2" s="532"/>
      <c r="F2" s="532"/>
      <c r="G2" s="532"/>
      <c r="H2" s="532"/>
      <c r="I2" s="532"/>
      <c r="J2" s="532"/>
      <c r="K2" s="532"/>
      <c r="L2" s="532"/>
      <c r="M2" s="532"/>
      <c r="N2" s="532"/>
      <c r="O2" s="532"/>
      <c r="P2" s="532"/>
      <c r="Q2" s="532"/>
      <c r="R2" s="532"/>
      <c r="S2" s="532"/>
    </row>
    <row r="3" spans="1:24" ht="18" customHeight="1" x14ac:dyDescent="0.25">
      <c r="A3" s="533" t="s">
        <v>150</v>
      </c>
      <c r="B3" s="533"/>
      <c r="C3" s="533"/>
      <c r="D3" s="533"/>
      <c r="E3" s="533"/>
      <c r="F3" s="533"/>
      <c r="G3" s="533"/>
      <c r="H3" s="533"/>
      <c r="I3" s="533"/>
      <c r="J3" s="533"/>
      <c r="K3" s="533"/>
      <c r="L3" s="317"/>
      <c r="M3" s="317"/>
      <c r="N3" s="314"/>
      <c r="O3" s="314"/>
      <c r="P3" s="314"/>
      <c r="Q3" s="314"/>
      <c r="S3" s="314"/>
    </row>
    <row r="4" spans="1:24" ht="15" customHeight="1" x14ac:dyDescent="0.25">
      <c r="A4" s="534" t="s">
        <v>0</v>
      </c>
      <c r="B4" s="534"/>
      <c r="C4" s="534"/>
      <c r="D4" s="534"/>
      <c r="E4" s="534"/>
      <c r="F4" s="534"/>
      <c r="G4" s="534"/>
      <c r="H4" s="534"/>
      <c r="I4" s="534"/>
      <c r="J4" s="534"/>
      <c r="K4" s="534"/>
      <c r="L4" s="534"/>
      <c r="M4" s="317"/>
      <c r="N4" s="314"/>
      <c r="O4" s="314"/>
      <c r="P4" s="314"/>
      <c r="Q4" s="314"/>
      <c r="S4" s="314"/>
    </row>
    <row r="5" spans="1:24" ht="17.25" customHeight="1" x14ac:dyDescent="0.25">
      <c r="A5" s="535" t="s">
        <v>1</v>
      </c>
      <c r="B5" s="535"/>
      <c r="C5" s="535"/>
      <c r="D5" s="535"/>
      <c r="E5" s="535"/>
      <c r="F5" s="535"/>
      <c r="G5" s="317"/>
      <c r="H5" s="318"/>
      <c r="I5" s="318"/>
      <c r="J5" s="317"/>
      <c r="K5" s="317"/>
      <c r="L5" s="317"/>
      <c r="M5" s="317"/>
      <c r="N5" s="314"/>
      <c r="O5" s="314"/>
      <c r="P5" s="314"/>
      <c r="Q5" s="314"/>
      <c r="S5" s="314"/>
    </row>
    <row r="6" spans="1:24" ht="15.75" customHeight="1" x14ac:dyDescent="0.25">
      <c r="A6" s="536" t="s">
        <v>2</v>
      </c>
      <c r="B6" s="536"/>
      <c r="C6" s="536"/>
      <c r="D6" s="536"/>
      <c r="E6" s="536"/>
      <c r="F6" s="536"/>
      <c r="G6" s="317"/>
      <c r="H6" s="318"/>
      <c r="I6" s="318"/>
      <c r="J6" s="317"/>
      <c r="K6" s="317"/>
      <c r="L6" s="317"/>
      <c r="M6" s="317"/>
      <c r="N6" s="314"/>
      <c r="O6" s="314"/>
      <c r="P6" s="314"/>
      <c r="Q6" s="314"/>
      <c r="S6" s="314"/>
    </row>
    <row r="7" spans="1:24" ht="12" customHeight="1" x14ac:dyDescent="0.25">
      <c r="A7" s="537" t="s">
        <v>3</v>
      </c>
      <c r="B7" s="537"/>
      <c r="C7" s="537"/>
      <c r="D7" s="537"/>
      <c r="E7" s="537"/>
      <c r="F7" s="537"/>
      <c r="G7" s="537"/>
      <c r="H7" s="537"/>
      <c r="I7" s="537"/>
      <c r="J7" s="537"/>
      <c r="K7" s="537"/>
      <c r="M7" s="317"/>
      <c r="N7" s="314"/>
      <c r="O7" s="314"/>
      <c r="P7" s="314"/>
      <c r="Q7" s="314"/>
      <c r="S7" s="314"/>
    </row>
    <row r="8" spans="1:24" ht="15.75" customHeight="1" x14ac:dyDescent="0.25">
      <c r="A8" s="538" t="s">
        <v>151</v>
      </c>
      <c r="B8" s="538"/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317"/>
      <c r="N8" s="314"/>
      <c r="O8" s="314"/>
      <c r="P8" s="314"/>
      <c r="Q8" s="314"/>
      <c r="S8" s="314"/>
    </row>
    <row r="9" spans="1:24" ht="27" customHeight="1" x14ac:dyDescent="0.25">
      <c r="A9" s="319" t="s">
        <v>107</v>
      </c>
      <c r="B9" s="539" t="s">
        <v>108</v>
      </c>
      <c r="C9" s="539"/>
      <c r="D9" s="539"/>
      <c r="E9" s="539"/>
      <c r="F9" s="539"/>
      <c r="G9" s="539"/>
      <c r="H9" s="540" t="s">
        <v>152</v>
      </c>
      <c r="I9" s="540"/>
      <c r="J9" s="540"/>
      <c r="K9" s="540"/>
      <c r="L9" s="540"/>
      <c r="M9" s="540"/>
      <c r="N9" s="540" t="s">
        <v>153</v>
      </c>
      <c r="O9" s="540"/>
      <c r="P9" s="540"/>
      <c r="Q9" s="540"/>
      <c r="R9" s="540"/>
      <c r="S9" s="540"/>
    </row>
    <row r="10" spans="1:24" ht="159" customHeight="1" x14ac:dyDescent="0.25">
      <c r="A10" s="320"/>
      <c r="B10" s="321" t="s">
        <v>8</v>
      </c>
      <c r="C10" s="321" t="s">
        <v>154</v>
      </c>
      <c r="D10" s="322" t="s">
        <v>117</v>
      </c>
      <c r="E10" s="322" t="s">
        <v>155</v>
      </c>
      <c r="F10" s="323" t="s">
        <v>156</v>
      </c>
      <c r="G10" s="324" t="s">
        <v>118</v>
      </c>
      <c r="H10" s="321" t="s">
        <v>8</v>
      </c>
      <c r="I10" s="321" t="s">
        <v>154</v>
      </c>
      <c r="J10" s="322" t="s">
        <v>117</v>
      </c>
      <c r="K10" s="322" t="s">
        <v>155</v>
      </c>
      <c r="L10" s="324" t="s">
        <v>156</v>
      </c>
      <c r="M10" s="324" t="s">
        <v>118</v>
      </c>
      <c r="N10" s="321" t="s">
        <v>8</v>
      </c>
      <c r="O10" s="321" t="s">
        <v>154</v>
      </c>
      <c r="P10" s="322" t="s">
        <v>117</v>
      </c>
      <c r="Q10" s="322" t="s">
        <v>155</v>
      </c>
      <c r="R10" s="324" t="s">
        <v>156</v>
      </c>
      <c r="S10" s="324" t="s">
        <v>118</v>
      </c>
      <c r="T10" s="325"/>
      <c r="U10" s="325"/>
      <c r="V10" s="325"/>
      <c r="W10" s="325"/>
      <c r="X10" s="325"/>
    </row>
    <row r="11" spans="1:24" x14ac:dyDescent="0.25">
      <c r="A11" s="326" t="s">
        <v>126</v>
      </c>
      <c r="B11" s="327">
        <v>48</v>
      </c>
      <c r="C11" s="327">
        <v>47</v>
      </c>
      <c r="D11" s="327">
        <v>100</v>
      </c>
      <c r="E11" s="328">
        <v>76662</v>
      </c>
      <c r="F11" s="328">
        <v>37812</v>
      </c>
      <c r="G11" s="329">
        <v>0.49323002269703398</v>
      </c>
      <c r="H11" s="330">
        <v>29</v>
      </c>
      <c r="I11" s="330">
        <v>28</v>
      </c>
      <c r="J11" s="331">
        <v>0.97</v>
      </c>
      <c r="K11" s="332">
        <v>43284</v>
      </c>
      <c r="L11" s="333">
        <v>21068</v>
      </c>
      <c r="M11" s="331">
        <v>0.48673874872932299</v>
      </c>
      <c r="N11" s="334">
        <v>19</v>
      </c>
      <c r="O11" s="335">
        <v>19</v>
      </c>
      <c r="P11" s="329">
        <v>1</v>
      </c>
      <c r="Q11" s="328">
        <v>33378</v>
      </c>
      <c r="R11" s="328">
        <v>16744</v>
      </c>
      <c r="S11" s="329">
        <v>0.50164779195877496</v>
      </c>
      <c r="T11" s="325"/>
      <c r="U11" s="325"/>
      <c r="V11" s="325"/>
      <c r="W11" s="325"/>
      <c r="X11" s="325"/>
    </row>
    <row r="12" spans="1:24" ht="30" customHeight="1" x14ac:dyDescent="0.25">
      <c r="A12" s="72" t="s">
        <v>17</v>
      </c>
      <c r="B12" s="336">
        <v>48</v>
      </c>
      <c r="C12" s="337">
        <v>47</v>
      </c>
      <c r="D12" s="338">
        <v>0.99424493554327797</v>
      </c>
      <c r="E12" s="339">
        <v>17520</v>
      </c>
      <c r="F12" s="339">
        <v>8638</v>
      </c>
      <c r="G12" s="340">
        <v>0.49303652968036499</v>
      </c>
      <c r="H12" s="341">
        <v>29</v>
      </c>
      <c r="I12" s="342">
        <v>28.408839779005501</v>
      </c>
      <c r="J12" s="343">
        <v>0.97961516479329402</v>
      </c>
      <c r="K12" s="344">
        <v>10585</v>
      </c>
      <c r="L12" s="344">
        <v>5142</v>
      </c>
      <c r="M12" s="345">
        <v>0.48578176665092099</v>
      </c>
      <c r="N12" s="344">
        <v>19.3</v>
      </c>
      <c r="O12" s="341">
        <v>19.314917127071801</v>
      </c>
      <c r="P12" s="345">
        <v>1</v>
      </c>
      <c r="Q12" s="344">
        <v>6935</v>
      </c>
      <c r="R12" s="344">
        <v>3496</v>
      </c>
      <c r="S12" s="345">
        <v>0.50410958904109604</v>
      </c>
      <c r="T12" s="325"/>
      <c r="U12" s="325"/>
      <c r="V12" s="325">
        <f>C12+C13+C14+C15+C16+C17+C18</f>
        <v>241</v>
      </c>
      <c r="W12" s="325"/>
      <c r="X12" s="325"/>
    </row>
    <row r="13" spans="1:24" x14ac:dyDescent="0.25">
      <c r="A13" s="72" t="s">
        <v>19</v>
      </c>
      <c r="B13" s="336">
        <v>48</v>
      </c>
      <c r="C13" s="337">
        <v>47</v>
      </c>
      <c r="D13" s="338">
        <v>0.99424493554327797</v>
      </c>
      <c r="E13" s="339">
        <v>17520</v>
      </c>
      <c r="F13" s="339">
        <v>8638</v>
      </c>
      <c r="G13" s="340">
        <v>0.49303652968036499</v>
      </c>
      <c r="H13" s="341">
        <v>29</v>
      </c>
      <c r="I13" s="342">
        <v>28.408839779005501</v>
      </c>
      <c r="J13" s="343">
        <v>0.97961516479329402</v>
      </c>
      <c r="K13" s="344">
        <v>10585</v>
      </c>
      <c r="L13" s="344">
        <v>5142</v>
      </c>
      <c r="M13" s="345">
        <v>0.48578176665092099</v>
      </c>
      <c r="N13" s="346">
        <v>19</v>
      </c>
      <c r="O13" s="341">
        <v>19.314917127071801</v>
      </c>
      <c r="P13" s="345">
        <v>1</v>
      </c>
      <c r="Q13" s="344">
        <v>6935</v>
      </c>
      <c r="R13" s="344">
        <v>3496</v>
      </c>
      <c r="S13" s="345">
        <v>0.50410958904109604</v>
      </c>
      <c r="T13" s="325"/>
      <c r="U13" s="325"/>
      <c r="V13" s="325"/>
      <c r="W13" s="325"/>
      <c r="X13" s="325"/>
    </row>
    <row r="14" spans="1:24" ht="38.25" x14ac:dyDescent="0.25">
      <c r="A14" s="72" t="s">
        <v>21</v>
      </c>
      <c r="B14" s="336">
        <v>48</v>
      </c>
      <c r="C14" s="337">
        <v>47</v>
      </c>
      <c r="D14" s="338">
        <v>0.99424493554327797</v>
      </c>
      <c r="E14" s="339">
        <v>17520</v>
      </c>
      <c r="F14" s="339">
        <v>8638</v>
      </c>
      <c r="G14" s="340">
        <v>0.49303652968036499</v>
      </c>
      <c r="H14" s="341">
        <v>29</v>
      </c>
      <c r="I14" s="342">
        <v>28.408839779005501</v>
      </c>
      <c r="J14" s="343">
        <v>0.97961516479329402</v>
      </c>
      <c r="K14" s="344">
        <v>10585</v>
      </c>
      <c r="L14" s="344">
        <v>5142</v>
      </c>
      <c r="M14" s="345">
        <v>0.48578176665092099</v>
      </c>
      <c r="N14" s="346">
        <v>19</v>
      </c>
      <c r="O14" s="341">
        <v>19.314917127071801</v>
      </c>
      <c r="P14" s="345">
        <v>1</v>
      </c>
      <c r="Q14" s="344">
        <v>6935</v>
      </c>
      <c r="R14" s="344">
        <v>3496</v>
      </c>
      <c r="S14" s="345">
        <v>0.50410958904109604</v>
      </c>
      <c r="T14" s="325"/>
      <c r="U14" s="325"/>
      <c r="V14" s="325"/>
      <c r="W14" s="325"/>
      <c r="X14" s="325"/>
    </row>
    <row r="15" spans="1:24" ht="25.5" x14ac:dyDescent="0.25">
      <c r="A15" s="72" t="s">
        <v>23</v>
      </c>
      <c r="B15" s="336">
        <v>20</v>
      </c>
      <c r="C15" s="337">
        <v>20</v>
      </c>
      <c r="D15" s="338">
        <v>1</v>
      </c>
      <c r="E15" s="339">
        <v>1040</v>
      </c>
      <c r="F15" s="339">
        <v>520</v>
      </c>
      <c r="G15" s="340">
        <v>0.5</v>
      </c>
      <c r="H15" s="341">
        <v>14</v>
      </c>
      <c r="I15" s="342">
        <v>15</v>
      </c>
      <c r="J15" s="343">
        <v>1.0467032967033001</v>
      </c>
      <c r="K15" s="344">
        <v>728</v>
      </c>
      <c r="L15" s="344">
        <v>381</v>
      </c>
      <c r="M15" s="345">
        <v>0.52335164835164805</v>
      </c>
      <c r="N15" s="346">
        <v>6</v>
      </c>
      <c r="O15" s="341">
        <v>5.3461538461538503</v>
      </c>
      <c r="P15" s="345">
        <v>0.89102564102564097</v>
      </c>
      <c r="Q15" s="344">
        <v>312</v>
      </c>
      <c r="R15" s="344">
        <v>139</v>
      </c>
      <c r="S15" s="345">
        <v>0.44551282051282098</v>
      </c>
      <c r="T15" s="325"/>
      <c r="U15" s="325"/>
      <c r="V15" s="325"/>
      <c r="W15" s="325"/>
      <c r="X15" s="325"/>
    </row>
    <row r="16" spans="1:24" ht="25.5" x14ac:dyDescent="0.25">
      <c r="A16" s="72" t="s">
        <v>25</v>
      </c>
      <c r="B16" s="336">
        <v>48</v>
      </c>
      <c r="C16" s="337">
        <v>47</v>
      </c>
      <c r="D16" s="338">
        <v>0.99424493554327797</v>
      </c>
      <c r="E16" s="339">
        <v>17520</v>
      </c>
      <c r="F16" s="339">
        <v>8638</v>
      </c>
      <c r="G16" s="340">
        <v>0.49303652968036499</v>
      </c>
      <c r="H16" s="341">
        <v>29</v>
      </c>
      <c r="I16" s="342">
        <v>28.408839779005501</v>
      </c>
      <c r="J16" s="343">
        <v>0.97961516479329402</v>
      </c>
      <c r="K16" s="344">
        <v>10585</v>
      </c>
      <c r="L16" s="344">
        <v>5142</v>
      </c>
      <c r="M16" s="345">
        <v>0.48578176665092099</v>
      </c>
      <c r="N16" s="346">
        <v>19</v>
      </c>
      <c r="O16" s="341">
        <v>19.314917127071801</v>
      </c>
      <c r="P16" s="345">
        <v>1</v>
      </c>
      <c r="Q16" s="344">
        <v>6935</v>
      </c>
      <c r="R16" s="344">
        <v>3496</v>
      </c>
      <c r="S16" s="345">
        <v>0.50410958904109604</v>
      </c>
      <c r="T16" s="325"/>
      <c r="U16" s="325"/>
      <c r="V16" s="325"/>
      <c r="W16" s="325"/>
      <c r="X16" s="325"/>
    </row>
    <row r="17" spans="1:24" x14ac:dyDescent="0.25">
      <c r="A17" s="72" t="s">
        <v>27</v>
      </c>
      <c r="B17" s="336">
        <v>18</v>
      </c>
      <c r="C17" s="337">
        <v>19</v>
      </c>
      <c r="D17" s="338">
        <v>1.0462962962963001</v>
      </c>
      <c r="E17" s="339">
        <v>432</v>
      </c>
      <c r="F17" s="339">
        <v>226</v>
      </c>
      <c r="G17" s="340">
        <v>0.52314814814814803</v>
      </c>
      <c r="H17" s="341">
        <v>9</v>
      </c>
      <c r="I17" s="342">
        <v>10</v>
      </c>
      <c r="J17" s="343">
        <v>1.1018518518518501</v>
      </c>
      <c r="K17" s="344">
        <v>216</v>
      </c>
      <c r="L17" s="344">
        <v>119</v>
      </c>
      <c r="M17" s="345">
        <v>0.55092592592592604</v>
      </c>
      <c r="N17" s="346">
        <v>9</v>
      </c>
      <c r="O17" s="341">
        <v>8.9166666666666696</v>
      </c>
      <c r="P17" s="345">
        <v>1</v>
      </c>
      <c r="Q17" s="344">
        <v>216</v>
      </c>
      <c r="R17" s="344">
        <v>107</v>
      </c>
      <c r="S17" s="345">
        <v>0.49537037037037002</v>
      </c>
      <c r="T17" s="325"/>
      <c r="U17" s="325"/>
      <c r="V17" s="325"/>
      <c r="W17" s="325"/>
      <c r="X17" s="325"/>
    </row>
    <row r="18" spans="1:24" x14ac:dyDescent="0.25">
      <c r="A18" s="72" t="s">
        <v>29</v>
      </c>
      <c r="B18" s="336">
        <v>14</v>
      </c>
      <c r="C18" s="337">
        <v>14</v>
      </c>
      <c r="D18" s="338">
        <v>1</v>
      </c>
      <c r="E18" s="339">
        <v>5110</v>
      </c>
      <c r="F18" s="339">
        <v>2514</v>
      </c>
      <c r="G18" s="340">
        <v>0.49197651663405101</v>
      </c>
      <c r="H18" s="341">
        <v>0</v>
      </c>
      <c r="I18" s="342">
        <v>0</v>
      </c>
      <c r="J18" s="343">
        <v>0</v>
      </c>
      <c r="K18" s="344">
        <v>0</v>
      </c>
      <c r="L18" s="347">
        <v>0</v>
      </c>
      <c r="M18" s="345">
        <v>0</v>
      </c>
      <c r="N18" s="346">
        <v>14</v>
      </c>
      <c r="O18" s="341">
        <v>14</v>
      </c>
      <c r="P18" s="345">
        <v>1</v>
      </c>
      <c r="Q18" s="344">
        <v>5110</v>
      </c>
      <c r="R18" s="344">
        <v>2514</v>
      </c>
      <c r="S18" s="345">
        <v>0.49197651663405101</v>
      </c>
      <c r="T18" s="325"/>
      <c r="U18" s="325"/>
      <c r="V18" s="325"/>
      <c r="W18" s="325"/>
      <c r="X18" s="325"/>
    </row>
    <row r="19" spans="1:24" ht="14.25" customHeight="1" x14ac:dyDescent="0.25">
      <c r="A19" s="326" t="s">
        <v>136</v>
      </c>
      <c r="B19" s="348">
        <v>48</v>
      </c>
      <c r="C19" s="349">
        <v>46</v>
      </c>
      <c r="D19" s="338">
        <v>0.96</v>
      </c>
      <c r="E19" s="350">
        <v>51184</v>
      </c>
      <c r="F19" s="328">
        <v>25042</v>
      </c>
      <c r="G19" s="329">
        <v>0.48925445451703697</v>
      </c>
      <c r="H19" s="351">
        <v>29</v>
      </c>
      <c r="I19" s="352">
        <v>27</v>
      </c>
      <c r="J19" s="331">
        <v>0.93</v>
      </c>
      <c r="K19" s="332">
        <v>31097</v>
      </c>
      <c r="L19" s="333">
        <v>15325</v>
      </c>
      <c r="M19" s="331">
        <v>0.49281281152522799</v>
      </c>
      <c r="N19" s="334">
        <v>19</v>
      </c>
      <c r="O19" s="351">
        <v>19</v>
      </c>
      <c r="P19" s="345">
        <v>1</v>
      </c>
      <c r="Q19" s="332">
        <v>20087</v>
      </c>
      <c r="R19" s="328">
        <v>9717</v>
      </c>
      <c r="S19" s="329">
        <v>0.48374570617812501</v>
      </c>
      <c r="T19" s="325"/>
      <c r="U19" s="325"/>
      <c r="V19" s="325"/>
      <c r="W19" s="325"/>
      <c r="X19" s="325"/>
    </row>
    <row r="20" spans="1:24" ht="40.5" customHeight="1" x14ac:dyDescent="0.25">
      <c r="A20" s="353" t="s">
        <v>34</v>
      </c>
      <c r="B20" s="341">
        <v>48</v>
      </c>
      <c r="C20" s="342">
        <v>47.723756906077398</v>
      </c>
      <c r="D20" s="338">
        <v>0.99424493554327797</v>
      </c>
      <c r="E20" s="339">
        <v>17520</v>
      </c>
      <c r="F20" s="339">
        <v>8638</v>
      </c>
      <c r="G20" s="340">
        <v>0.49303652968036499</v>
      </c>
      <c r="H20" s="341">
        <v>29</v>
      </c>
      <c r="I20" s="342">
        <v>28.408839779005501</v>
      </c>
      <c r="J20" s="343">
        <v>0.97961516479329402</v>
      </c>
      <c r="K20" s="344">
        <v>10585</v>
      </c>
      <c r="L20" s="344">
        <v>5142</v>
      </c>
      <c r="M20" s="345">
        <v>0.48578176665092099</v>
      </c>
      <c r="N20" s="346">
        <v>19</v>
      </c>
      <c r="O20" s="341">
        <v>19.314917127071801</v>
      </c>
      <c r="P20" s="345">
        <v>1.0165745856353601</v>
      </c>
      <c r="Q20" s="344">
        <v>6935</v>
      </c>
      <c r="R20" s="344">
        <v>3496</v>
      </c>
      <c r="S20" s="345">
        <v>0.50410958904109604</v>
      </c>
      <c r="T20" s="325"/>
      <c r="U20" s="325"/>
      <c r="V20" s="325"/>
      <c r="W20" s="325"/>
      <c r="X20" s="325"/>
    </row>
    <row r="21" spans="1:24" ht="30" customHeight="1" x14ac:dyDescent="0.25">
      <c r="A21" s="354" t="s">
        <v>36</v>
      </c>
      <c r="B21" s="341">
        <v>48</v>
      </c>
      <c r="C21" s="342">
        <v>47.330769230769199</v>
      </c>
      <c r="D21" s="338">
        <v>0.98605769230769202</v>
      </c>
      <c r="E21" s="339">
        <v>12480</v>
      </c>
      <c r="F21" s="339">
        <v>6153</v>
      </c>
      <c r="G21" s="340">
        <v>0.49302884615384601</v>
      </c>
      <c r="H21" s="341">
        <v>29</v>
      </c>
      <c r="I21" s="342">
        <v>28.184615384615402</v>
      </c>
      <c r="J21" s="343">
        <v>0.97188328912466804</v>
      </c>
      <c r="K21" s="344">
        <v>7540</v>
      </c>
      <c r="L21" s="344">
        <v>3664</v>
      </c>
      <c r="M21" s="345">
        <v>0.48594164456233402</v>
      </c>
      <c r="N21" s="346">
        <v>19</v>
      </c>
      <c r="O21" s="341">
        <v>19.146153846153801</v>
      </c>
      <c r="P21" s="345">
        <v>1.0076923076923101</v>
      </c>
      <c r="Q21" s="344">
        <v>4940</v>
      </c>
      <c r="R21" s="344">
        <v>2489</v>
      </c>
      <c r="S21" s="345">
        <v>0.50384615384615405</v>
      </c>
      <c r="T21" s="325"/>
      <c r="U21" s="325"/>
      <c r="V21" s="325"/>
      <c r="W21" s="325"/>
      <c r="X21" s="325"/>
    </row>
    <row r="22" spans="1:24" ht="37.5" customHeight="1" x14ac:dyDescent="0.25">
      <c r="A22" s="355" t="s">
        <v>38</v>
      </c>
      <c r="B22" s="341">
        <v>48</v>
      </c>
      <c r="C22" s="342">
        <v>48</v>
      </c>
      <c r="D22" s="338">
        <v>1</v>
      </c>
      <c r="E22" s="339">
        <v>192</v>
      </c>
      <c r="F22" s="339">
        <v>96</v>
      </c>
      <c r="G22" s="340">
        <v>0.5</v>
      </c>
      <c r="H22" s="341">
        <v>29</v>
      </c>
      <c r="I22" s="342">
        <v>26</v>
      </c>
      <c r="J22" s="343">
        <v>0.89655172413793105</v>
      </c>
      <c r="K22" s="344">
        <v>116</v>
      </c>
      <c r="L22" s="344">
        <v>52</v>
      </c>
      <c r="M22" s="345">
        <v>0.44827586206896602</v>
      </c>
      <c r="N22" s="346">
        <v>19</v>
      </c>
      <c r="O22" s="341">
        <v>22</v>
      </c>
      <c r="P22" s="345">
        <v>1.15789473684211</v>
      </c>
      <c r="Q22" s="344">
        <v>76</v>
      </c>
      <c r="R22" s="344">
        <v>44</v>
      </c>
      <c r="S22" s="345">
        <v>0.57894736842105299</v>
      </c>
      <c r="T22" s="325"/>
      <c r="U22" s="325"/>
      <c r="V22" s="325"/>
      <c r="W22" s="325"/>
      <c r="X22" s="325"/>
    </row>
    <row r="23" spans="1:24" ht="22.5" customHeight="1" x14ac:dyDescent="0.25">
      <c r="A23" s="356" t="s">
        <v>40</v>
      </c>
      <c r="B23" s="341">
        <v>48</v>
      </c>
      <c r="C23" s="342">
        <v>45.492307692307698</v>
      </c>
      <c r="D23" s="338">
        <v>0.94775641025641</v>
      </c>
      <c r="E23" s="339">
        <v>12480</v>
      </c>
      <c r="F23" s="339">
        <v>5914</v>
      </c>
      <c r="G23" s="340">
        <v>0.473878205128205</v>
      </c>
      <c r="H23" s="341">
        <v>29</v>
      </c>
      <c r="I23" s="342">
        <v>28.184615384615402</v>
      </c>
      <c r="J23" s="343">
        <v>0.97188328912466804</v>
      </c>
      <c r="K23" s="344">
        <v>7540</v>
      </c>
      <c r="L23" s="344">
        <v>3664</v>
      </c>
      <c r="M23" s="345">
        <v>0.48594164456233402</v>
      </c>
      <c r="N23" s="346">
        <v>19</v>
      </c>
      <c r="O23" s="341">
        <v>17.307692307692299</v>
      </c>
      <c r="P23" s="345">
        <v>0.91093117408906898</v>
      </c>
      <c r="Q23" s="344">
        <v>4940</v>
      </c>
      <c r="R23" s="344">
        <v>2250</v>
      </c>
      <c r="S23" s="345">
        <v>0.45546558704453399</v>
      </c>
      <c r="T23" s="325"/>
      <c r="U23" s="325"/>
      <c r="V23" s="325"/>
      <c r="W23" s="325"/>
      <c r="X23" s="325"/>
    </row>
    <row r="24" spans="1:24" x14ac:dyDescent="0.25">
      <c r="A24" s="353" t="s">
        <v>42</v>
      </c>
      <c r="B24" s="341">
        <v>32</v>
      </c>
      <c r="C24" s="342">
        <v>31.8</v>
      </c>
      <c r="D24" s="338">
        <v>0.99375000000000002</v>
      </c>
      <c r="E24" s="339">
        <v>8320</v>
      </c>
      <c r="F24" s="339">
        <v>4134</v>
      </c>
      <c r="G24" s="340">
        <v>0.49687500000000001</v>
      </c>
      <c r="H24" s="341">
        <v>20</v>
      </c>
      <c r="I24" s="342">
        <v>21.092307692307699</v>
      </c>
      <c r="J24" s="343">
        <v>1.0546153846153801</v>
      </c>
      <c r="K24" s="344">
        <v>5200</v>
      </c>
      <c r="L24" s="344">
        <v>2742</v>
      </c>
      <c r="M24" s="345">
        <v>0.52730769230769203</v>
      </c>
      <c r="N24" s="346">
        <v>12</v>
      </c>
      <c r="O24" s="341">
        <v>10.7076923076923</v>
      </c>
      <c r="P24" s="345">
        <v>0.89230769230769202</v>
      </c>
      <c r="Q24" s="344">
        <v>3120</v>
      </c>
      <c r="R24" s="344">
        <v>1392</v>
      </c>
      <c r="S24" s="345">
        <v>0.44615384615384601</v>
      </c>
      <c r="T24" s="325"/>
      <c r="U24" s="325"/>
      <c r="V24" s="325"/>
      <c r="W24" s="325"/>
      <c r="X24" s="325"/>
    </row>
    <row r="25" spans="1:24" ht="44.25" customHeight="1" x14ac:dyDescent="0.25">
      <c r="A25" s="356" t="s">
        <v>44</v>
      </c>
      <c r="B25" s="341">
        <v>48</v>
      </c>
      <c r="C25" s="342">
        <v>53.5</v>
      </c>
      <c r="D25" s="338">
        <v>1.1145833333333299</v>
      </c>
      <c r="E25" s="339">
        <v>192</v>
      </c>
      <c r="F25" s="339">
        <v>107</v>
      </c>
      <c r="G25" s="340">
        <v>0.55729166666666696</v>
      </c>
      <c r="H25" s="341">
        <v>29</v>
      </c>
      <c r="I25" s="342">
        <v>30.5</v>
      </c>
      <c r="J25" s="343">
        <v>1.05172413793103</v>
      </c>
      <c r="K25" s="344">
        <v>116</v>
      </c>
      <c r="L25" s="344">
        <v>61</v>
      </c>
      <c r="M25" s="345">
        <v>0.52586206896551702</v>
      </c>
      <c r="N25" s="346">
        <v>19</v>
      </c>
      <c r="O25" s="341">
        <v>23</v>
      </c>
      <c r="P25" s="345">
        <v>1.2105263157894699</v>
      </c>
      <c r="Q25" s="344">
        <v>76</v>
      </c>
      <c r="R25" s="344">
        <v>46</v>
      </c>
      <c r="S25" s="345">
        <v>0.60526315789473695</v>
      </c>
      <c r="T25" s="325"/>
      <c r="U25" s="325"/>
      <c r="V25" s="325"/>
      <c r="W25" s="325"/>
      <c r="X25" s="325"/>
    </row>
    <row r="26" spans="1:24" x14ac:dyDescent="0.25">
      <c r="A26" s="357" t="s">
        <v>157</v>
      </c>
      <c r="B26" s="358">
        <v>48</v>
      </c>
      <c r="C26" s="359">
        <v>49</v>
      </c>
      <c r="D26" s="360">
        <v>1.02</v>
      </c>
      <c r="E26" s="350">
        <v>1152</v>
      </c>
      <c r="F26" s="328">
        <v>579</v>
      </c>
      <c r="G26" s="329">
        <v>0.50260416666666696</v>
      </c>
      <c r="H26" s="351">
        <v>29</v>
      </c>
      <c r="I26" s="352">
        <v>29</v>
      </c>
      <c r="J26" s="331">
        <v>1</v>
      </c>
      <c r="K26" s="332">
        <v>696</v>
      </c>
      <c r="L26" s="333">
        <v>345</v>
      </c>
      <c r="M26" s="329">
        <v>0.49568965517241398</v>
      </c>
      <c r="N26" s="334">
        <v>19</v>
      </c>
      <c r="O26" s="351">
        <v>20</v>
      </c>
      <c r="P26" s="329">
        <v>1.05</v>
      </c>
      <c r="Q26" s="332">
        <v>456</v>
      </c>
      <c r="R26" s="328">
        <v>234</v>
      </c>
      <c r="S26" s="329">
        <v>0.51315789473684204</v>
      </c>
      <c r="T26" s="325"/>
      <c r="U26" s="325"/>
      <c r="V26" s="325"/>
      <c r="W26" s="325"/>
      <c r="X26" s="325"/>
    </row>
    <row r="27" spans="1:24" ht="15" customHeight="1" x14ac:dyDescent="0.25">
      <c r="A27" s="361" t="s">
        <v>47</v>
      </c>
      <c r="B27" s="341">
        <v>48</v>
      </c>
      <c r="C27" s="342">
        <v>48</v>
      </c>
      <c r="D27" s="338">
        <v>1</v>
      </c>
      <c r="E27" s="339">
        <v>576</v>
      </c>
      <c r="F27" s="339">
        <v>288</v>
      </c>
      <c r="G27" s="340">
        <v>0.5</v>
      </c>
      <c r="H27" s="341">
        <v>29</v>
      </c>
      <c r="I27" s="342">
        <v>28.8333333333333</v>
      </c>
      <c r="J27" s="343">
        <v>0.99425287356321801</v>
      </c>
      <c r="K27" s="344">
        <v>348</v>
      </c>
      <c r="L27" s="344">
        <v>173</v>
      </c>
      <c r="M27" s="345">
        <v>0.497126436781609</v>
      </c>
      <c r="N27" s="346">
        <v>19</v>
      </c>
      <c r="O27" s="341">
        <v>19.1666666666667</v>
      </c>
      <c r="P27" s="345">
        <v>1.0087719298245601</v>
      </c>
      <c r="Q27" s="362">
        <v>228</v>
      </c>
      <c r="R27" s="344">
        <v>115</v>
      </c>
      <c r="S27" s="345">
        <v>0.50438596491228105</v>
      </c>
      <c r="T27" s="325"/>
      <c r="U27" s="325"/>
      <c r="V27" s="325"/>
      <c r="W27" s="325"/>
      <c r="X27" s="325"/>
    </row>
    <row r="28" spans="1:24" x14ac:dyDescent="0.25">
      <c r="A28" s="363" t="s">
        <v>49</v>
      </c>
      <c r="B28" s="341">
        <v>48</v>
      </c>
      <c r="C28" s="342">
        <v>48.5</v>
      </c>
      <c r="D28" s="338">
        <v>1.0104166666666701</v>
      </c>
      <c r="E28" s="339">
        <v>576</v>
      </c>
      <c r="F28" s="339">
        <v>291</v>
      </c>
      <c r="G28" s="340">
        <v>0.50520833333333304</v>
      </c>
      <c r="H28" s="341">
        <v>29</v>
      </c>
      <c r="I28" s="342">
        <v>28.6666666666667</v>
      </c>
      <c r="J28" s="343">
        <v>0.98850574712643702</v>
      </c>
      <c r="K28" s="364">
        <v>348</v>
      </c>
      <c r="L28" s="344">
        <v>172</v>
      </c>
      <c r="M28" s="345">
        <v>0.49425287356321801</v>
      </c>
      <c r="N28" s="346">
        <v>19</v>
      </c>
      <c r="O28" s="341">
        <v>19.8333333333333</v>
      </c>
      <c r="P28" s="345">
        <v>1.04385964912281</v>
      </c>
      <c r="Q28" s="365">
        <v>228</v>
      </c>
      <c r="R28" s="344">
        <v>119</v>
      </c>
      <c r="S28" s="345">
        <v>0.52192982456140402</v>
      </c>
      <c r="T28" s="325"/>
      <c r="U28" s="325"/>
      <c r="V28" s="325"/>
      <c r="W28" s="325"/>
      <c r="X28" s="325"/>
    </row>
    <row r="29" spans="1:24" ht="25.5" x14ac:dyDescent="0.25">
      <c r="A29" s="366" t="s">
        <v>51</v>
      </c>
      <c r="B29" s="341">
        <v>0</v>
      </c>
      <c r="C29" s="342">
        <v>0</v>
      </c>
      <c r="D29" s="338">
        <v>0</v>
      </c>
      <c r="E29" s="339">
        <v>0</v>
      </c>
      <c r="F29" s="339">
        <v>0</v>
      </c>
      <c r="G29" s="340">
        <v>0</v>
      </c>
      <c r="H29" s="341">
        <v>0</v>
      </c>
      <c r="I29" s="342">
        <v>0</v>
      </c>
      <c r="J29" s="343">
        <v>0</v>
      </c>
      <c r="K29" s="364">
        <v>0</v>
      </c>
      <c r="L29" s="367">
        <v>0</v>
      </c>
      <c r="M29" s="345">
        <v>0</v>
      </c>
      <c r="N29" s="346">
        <v>0</v>
      </c>
      <c r="O29" s="341">
        <v>0</v>
      </c>
      <c r="P29" s="345">
        <v>0</v>
      </c>
      <c r="Q29" s="365">
        <v>0</v>
      </c>
      <c r="R29" s="346">
        <v>0</v>
      </c>
      <c r="S29" s="345">
        <v>0</v>
      </c>
      <c r="T29" s="325"/>
      <c r="U29" s="325"/>
      <c r="V29" s="325"/>
      <c r="W29" s="325"/>
      <c r="X29" s="325"/>
    </row>
    <row r="30" spans="1:24" x14ac:dyDescent="0.25">
      <c r="A30" s="357" t="s">
        <v>138</v>
      </c>
      <c r="B30" s="358">
        <v>45</v>
      </c>
      <c r="C30" s="359">
        <v>45</v>
      </c>
      <c r="D30" s="360">
        <v>1</v>
      </c>
      <c r="E30" s="350">
        <v>2828</v>
      </c>
      <c r="F30" s="328">
        <v>1418</v>
      </c>
      <c r="G30" s="329">
        <v>0.50141442715700202</v>
      </c>
      <c r="H30" s="351">
        <v>26</v>
      </c>
      <c r="I30" s="352">
        <v>27</v>
      </c>
      <c r="J30" s="331">
        <v>1.04</v>
      </c>
      <c r="K30" s="332">
        <v>1664</v>
      </c>
      <c r="L30" s="333">
        <v>867</v>
      </c>
      <c r="M30" s="329">
        <v>0.52103365384615397</v>
      </c>
      <c r="N30" s="334">
        <v>19</v>
      </c>
      <c r="O30" s="351">
        <v>18</v>
      </c>
      <c r="P30" s="329">
        <v>0.95</v>
      </c>
      <c r="Q30" s="328">
        <v>1164</v>
      </c>
      <c r="R30" s="328">
        <v>551</v>
      </c>
      <c r="S30" s="329">
        <v>0.47336769759450198</v>
      </c>
      <c r="T30" s="325"/>
      <c r="U30" s="325"/>
      <c r="V30" s="325"/>
      <c r="W30" s="325"/>
      <c r="X30" s="325"/>
    </row>
    <row r="31" spans="1:24" ht="38.25" x14ac:dyDescent="0.25">
      <c r="A31" s="366" t="s">
        <v>54</v>
      </c>
      <c r="B31" s="341">
        <v>0</v>
      </c>
      <c r="C31" s="342">
        <v>0</v>
      </c>
      <c r="D31" s="338">
        <v>0</v>
      </c>
      <c r="E31" s="339">
        <v>0</v>
      </c>
      <c r="F31" s="339">
        <v>0</v>
      </c>
      <c r="G31" s="340">
        <v>0</v>
      </c>
      <c r="H31" s="341">
        <v>0</v>
      </c>
      <c r="I31" s="342">
        <v>0</v>
      </c>
      <c r="J31" s="343">
        <v>0</v>
      </c>
      <c r="K31" s="364">
        <v>0</v>
      </c>
      <c r="L31" s="367">
        <v>0</v>
      </c>
      <c r="M31" s="347">
        <v>0</v>
      </c>
      <c r="N31" s="346">
        <v>0</v>
      </c>
      <c r="O31" s="341">
        <v>0</v>
      </c>
      <c r="P31" s="345">
        <v>0</v>
      </c>
      <c r="Q31" s="365">
        <v>0</v>
      </c>
      <c r="R31" s="346">
        <v>0</v>
      </c>
      <c r="S31" s="345">
        <v>0</v>
      </c>
      <c r="T31" s="325"/>
      <c r="U31" s="325"/>
      <c r="V31" s="325"/>
      <c r="W31" s="325"/>
      <c r="X31" s="325"/>
    </row>
    <row r="32" spans="1:24" ht="38.25" x14ac:dyDescent="0.25">
      <c r="A32" s="366" t="s">
        <v>56</v>
      </c>
      <c r="B32" s="341">
        <v>0</v>
      </c>
      <c r="C32" s="342">
        <v>0</v>
      </c>
      <c r="D32" s="338">
        <v>0</v>
      </c>
      <c r="E32" s="339">
        <v>0</v>
      </c>
      <c r="F32" s="339">
        <v>0</v>
      </c>
      <c r="G32" s="340">
        <v>0</v>
      </c>
      <c r="H32" s="341">
        <v>0</v>
      </c>
      <c r="I32" s="342">
        <v>0</v>
      </c>
      <c r="J32" s="343">
        <v>0</v>
      </c>
      <c r="K32" s="344">
        <v>0</v>
      </c>
      <c r="L32" s="344">
        <v>0</v>
      </c>
      <c r="M32" s="347">
        <v>0</v>
      </c>
      <c r="N32" s="346">
        <v>0</v>
      </c>
      <c r="O32" s="341">
        <v>0</v>
      </c>
      <c r="P32" s="345">
        <v>0</v>
      </c>
      <c r="Q32" s="365">
        <v>0</v>
      </c>
      <c r="R32" s="346">
        <v>0</v>
      </c>
      <c r="S32" s="345">
        <v>0</v>
      </c>
      <c r="T32" s="325"/>
      <c r="U32" s="325"/>
      <c r="V32" s="325"/>
      <c r="W32" s="325"/>
      <c r="X32" s="325"/>
    </row>
    <row r="33" spans="1:24" x14ac:dyDescent="0.25">
      <c r="A33" s="366" t="s">
        <v>58</v>
      </c>
      <c r="B33" s="341">
        <v>0</v>
      </c>
      <c r="C33" s="342">
        <v>0</v>
      </c>
      <c r="D33" s="338">
        <v>0</v>
      </c>
      <c r="E33" s="339">
        <v>0</v>
      </c>
      <c r="F33" s="339">
        <v>0</v>
      </c>
      <c r="G33" s="340">
        <v>0</v>
      </c>
      <c r="H33" s="341">
        <v>0</v>
      </c>
      <c r="I33" s="342">
        <v>0</v>
      </c>
      <c r="J33" s="343">
        <v>0</v>
      </c>
      <c r="K33" s="364">
        <v>0</v>
      </c>
      <c r="L33" s="367">
        <v>0</v>
      </c>
      <c r="M33" s="347">
        <v>0</v>
      </c>
      <c r="N33" s="346">
        <v>0</v>
      </c>
      <c r="O33" s="341">
        <v>0</v>
      </c>
      <c r="P33" s="345">
        <v>0</v>
      </c>
      <c r="Q33" s="365">
        <v>0</v>
      </c>
      <c r="R33" s="346">
        <v>0</v>
      </c>
      <c r="S33" s="345">
        <v>0</v>
      </c>
      <c r="T33" s="325"/>
      <c r="U33" s="325"/>
      <c r="V33" s="325"/>
      <c r="W33" s="325"/>
      <c r="X33" s="325"/>
    </row>
    <row r="34" spans="1:24" x14ac:dyDescent="0.25">
      <c r="A34" s="368" t="s">
        <v>60</v>
      </c>
      <c r="B34" s="341">
        <v>44</v>
      </c>
      <c r="C34" s="342">
        <v>44.153846153846203</v>
      </c>
      <c r="D34" s="338">
        <v>1.0034965034965</v>
      </c>
      <c r="E34" s="339">
        <v>2288</v>
      </c>
      <c r="F34" s="339">
        <v>1148</v>
      </c>
      <c r="G34" s="340">
        <v>0.50174825174825199</v>
      </c>
      <c r="H34" s="341">
        <v>26</v>
      </c>
      <c r="I34" s="342">
        <v>27.307692307692299</v>
      </c>
      <c r="J34" s="343">
        <v>1.05029585798817</v>
      </c>
      <c r="K34" s="344">
        <v>1352</v>
      </c>
      <c r="L34" s="344">
        <v>710</v>
      </c>
      <c r="M34" s="345">
        <v>0.52514792899408302</v>
      </c>
      <c r="N34" s="346">
        <v>18</v>
      </c>
      <c r="O34" s="341">
        <v>16.846153846153801</v>
      </c>
      <c r="P34" s="345">
        <v>0.93589743589743601</v>
      </c>
      <c r="Q34" s="362">
        <v>936</v>
      </c>
      <c r="R34" s="344">
        <v>438</v>
      </c>
      <c r="S34" s="345">
        <v>0.46794871794871801</v>
      </c>
      <c r="T34" s="325"/>
      <c r="U34" s="325"/>
      <c r="V34" s="325"/>
      <c r="W34" s="325"/>
      <c r="X34" s="325"/>
    </row>
    <row r="35" spans="1:24" x14ac:dyDescent="0.25">
      <c r="A35" s="361" t="s">
        <v>62</v>
      </c>
      <c r="B35" s="341">
        <v>45</v>
      </c>
      <c r="C35" s="342">
        <v>45</v>
      </c>
      <c r="D35" s="338">
        <v>1</v>
      </c>
      <c r="E35" s="339">
        <v>540</v>
      </c>
      <c r="F35" s="339">
        <v>270</v>
      </c>
      <c r="G35" s="340">
        <v>0.5</v>
      </c>
      <c r="H35" s="341">
        <v>26</v>
      </c>
      <c r="I35" s="342">
        <v>26.1666666666667</v>
      </c>
      <c r="J35" s="343">
        <v>1.0064102564102599</v>
      </c>
      <c r="K35" s="344">
        <v>312</v>
      </c>
      <c r="L35" s="344">
        <v>157</v>
      </c>
      <c r="M35" s="345">
        <v>0.50320512820512797</v>
      </c>
      <c r="N35" s="346">
        <v>19</v>
      </c>
      <c r="O35" s="341">
        <v>18.8333333333333</v>
      </c>
      <c r="P35" s="345">
        <v>0.99122807017543901</v>
      </c>
      <c r="Q35" s="362">
        <v>228</v>
      </c>
      <c r="R35" s="344">
        <v>113</v>
      </c>
      <c r="S35" s="345">
        <v>0.49561403508771901</v>
      </c>
      <c r="T35" s="325"/>
      <c r="U35" s="325"/>
      <c r="V35" s="325"/>
      <c r="W35" s="325"/>
      <c r="X35" s="325"/>
    </row>
    <row r="36" spans="1:24" ht="15" customHeight="1" x14ac:dyDescent="0.25">
      <c r="A36" s="369" t="s">
        <v>139</v>
      </c>
      <c r="B36" s="358">
        <v>0</v>
      </c>
      <c r="C36" s="359">
        <v>0</v>
      </c>
      <c r="D36" s="360">
        <v>0</v>
      </c>
      <c r="E36" s="350">
        <v>0</v>
      </c>
      <c r="F36" s="328">
        <v>0</v>
      </c>
      <c r="G36" s="370">
        <v>0</v>
      </c>
      <c r="H36" s="351">
        <v>0</v>
      </c>
      <c r="I36" s="352">
        <v>0</v>
      </c>
      <c r="J36" s="331">
        <v>0</v>
      </c>
      <c r="K36" s="332">
        <v>0</v>
      </c>
      <c r="L36" s="333">
        <v>0</v>
      </c>
      <c r="M36" s="329">
        <v>0</v>
      </c>
      <c r="N36" s="334">
        <v>0</v>
      </c>
      <c r="O36" s="351">
        <v>0</v>
      </c>
      <c r="P36" s="329">
        <v>0</v>
      </c>
      <c r="Q36" s="328">
        <v>0</v>
      </c>
      <c r="R36" s="328">
        <v>0</v>
      </c>
      <c r="S36" s="329">
        <v>0</v>
      </c>
      <c r="T36" s="325"/>
      <c r="U36" s="325"/>
      <c r="V36" s="325"/>
      <c r="W36" s="325"/>
      <c r="X36" s="325"/>
    </row>
    <row r="37" spans="1:24" ht="25.5" x14ac:dyDescent="0.25">
      <c r="A37" s="353" t="s">
        <v>65</v>
      </c>
      <c r="B37" s="341">
        <v>0</v>
      </c>
      <c r="C37" s="342">
        <v>0</v>
      </c>
      <c r="D37" s="338">
        <v>0</v>
      </c>
      <c r="E37" s="339">
        <v>0</v>
      </c>
      <c r="F37" s="339">
        <v>0</v>
      </c>
      <c r="G37" s="340">
        <v>0</v>
      </c>
      <c r="H37" s="341">
        <v>0</v>
      </c>
      <c r="I37" s="342">
        <v>0</v>
      </c>
      <c r="J37" s="343">
        <v>0</v>
      </c>
      <c r="K37" s="344">
        <v>0</v>
      </c>
      <c r="L37" s="346">
        <v>0</v>
      </c>
      <c r="M37" s="345">
        <v>0</v>
      </c>
      <c r="N37" s="346">
        <v>0</v>
      </c>
      <c r="O37" s="341">
        <v>0</v>
      </c>
      <c r="P37" s="345">
        <v>0</v>
      </c>
      <c r="Q37" s="347">
        <v>0</v>
      </c>
      <c r="R37" s="347">
        <v>0</v>
      </c>
      <c r="S37" s="345">
        <v>0</v>
      </c>
      <c r="T37" s="325"/>
      <c r="U37" s="325"/>
      <c r="V37" s="325"/>
      <c r="W37" s="325"/>
      <c r="X37" s="325"/>
    </row>
    <row r="38" spans="1:24" ht="28.5" customHeight="1" x14ac:dyDescent="0.25">
      <c r="A38" s="353" t="s">
        <v>66</v>
      </c>
      <c r="B38" s="341">
        <v>0</v>
      </c>
      <c r="C38" s="342">
        <v>0</v>
      </c>
      <c r="D38" s="338">
        <v>0</v>
      </c>
      <c r="E38" s="339">
        <v>0</v>
      </c>
      <c r="F38" s="339">
        <v>0</v>
      </c>
      <c r="G38" s="340">
        <v>0</v>
      </c>
      <c r="H38" s="341">
        <v>0</v>
      </c>
      <c r="I38" s="342">
        <v>0</v>
      </c>
      <c r="J38" s="343">
        <v>0</v>
      </c>
      <c r="K38" s="371">
        <v>0</v>
      </c>
      <c r="L38" s="367">
        <v>0</v>
      </c>
      <c r="M38" s="347">
        <v>0</v>
      </c>
      <c r="N38" s="346">
        <v>0</v>
      </c>
      <c r="O38" s="341">
        <v>0</v>
      </c>
      <c r="P38" s="345">
        <v>0</v>
      </c>
      <c r="Q38" s="347">
        <v>0</v>
      </c>
      <c r="R38" s="347">
        <v>0</v>
      </c>
      <c r="S38" s="345">
        <v>0</v>
      </c>
      <c r="T38" s="325"/>
      <c r="U38" s="325"/>
      <c r="V38" s="325"/>
      <c r="W38" s="325"/>
      <c r="X38" s="325"/>
    </row>
    <row r="39" spans="1:24" ht="27.75" customHeight="1" x14ac:dyDescent="0.25">
      <c r="A39" s="353" t="s">
        <v>68</v>
      </c>
      <c r="B39" s="341">
        <v>0</v>
      </c>
      <c r="C39" s="342">
        <v>0</v>
      </c>
      <c r="D39" s="338">
        <v>0</v>
      </c>
      <c r="E39" s="339">
        <v>0</v>
      </c>
      <c r="F39" s="339">
        <v>0</v>
      </c>
      <c r="G39" s="340">
        <v>0</v>
      </c>
      <c r="H39" s="341">
        <v>0</v>
      </c>
      <c r="I39" s="342">
        <v>0</v>
      </c>
      <c r="J39" s="343">
        <v>0</v>
      </c>
      <c r="K39" s="371">
        <v>0</v>
      </c>
      <c r="L39" s="367">
        <v>0</v>
      </c>
      <c r="M39" s="347">
        <v>0</v>
      </c>
      <c r="N39" s="346">
        <v>0</v>
      </c>
      <c r="O39" s="341">
        <v>0</v>
      </c>
      <c r="P39" s="345">
        <v>0</v>
      </c>
      <c r="Q39" s="347">
        <v>0</v>
      </c>
      <c r="R39" s="347">
        <v>0</v>
      </c>
      <c r="S39" s="345">
        <v>0</v>
      </c>
      <c r="T39" s="325"/>
      <c r="U39" s="325"/>
      <c r="V39" s="325"/>
      <c r="W39" s="325"/>
      <c r="X39" s="325"/>
    </row>
    <row r="40" spans="1:24" x14ac:dyDescent="0.25">
      <c r="A40" s="369" t="s">
        <v>140</v>
      </c>
      <c r="B40" s="358">
        <v>44</v>
      </c>
      <c r="C40" s="359">
        <v>40</v>
      </c>
      <c r="D40" s="360">
        <v>0.91</v>
      </c>
      <c r="E40" s="350">
        <v>552</v>
      </c>
      <c r="F40" s="328">
        <v>277</v>
      </c>
      <c r="G40" s="329">
        <v>0.501811594202899</v>
      </c>
      <c r="H40" s="351">
        <v>29</v>
      </c>
      <c r="I40" s="352">
        <v>25</v>
      </c>
      <c r="J40" s="331">
        <v>0.85</v>
      </c>
      <c r="K40" s="332">
        <v>392</v>
      </c>
      <c r="L40" s="333">
        <v>184</v>
      </c>
      <c r="M40" s="329">
        <v>0.469387755102041</v>
      </c>
      <c r="N40" s="334">
        <v>15</v>
      </c>
      <c r="O40" s="351">
        <v>15</v>
      </c>
      <c r="P40" s="329">
        <v>1</v>
      </c>
      <c r="Q40" s="328">
        <v>160</v>
      </c>
      <c r="R40" s="328">
        <v>93</v>
      </c>
      <c r="S40" s="329">
        <v>0.58125000000000004</v>
      </c>
      <c r="T40" s="325"/>
      <c r="U40" s="325"/>
      <c r="V40" s="325"/>
      <c r="W40" s="325"/>
      <c r="X40" s="325"/>
    </row>
    <row r="41" spans="1:24" ht="27" customHeight="1" x14ac:dyDescent="0.25">
      <c r="A41" s="366" t="s">
        <v>71</v>
      </c>
      <c r="B41" s="341">
        <v>29</v>
      </c>
      <c r="C41" s="342">
        <v>30.3333333333333</v>
      </c>
      <c r="D41" s="338">
        <v>1.0459770114942499</v>
      </c>
      <c r="E41" s="339">
        <v>360</v>
      </c>
      <c r="F41" s="339">
        <v>182</v>
      </c>
      <c r="G41" s="340">
        <v>0.50555555555555598</v>
      </c>
      <c r="H41" s="341">
        <v>23</v>
      </c>
      <c r="I41" s="342">
        <v>21.3333333333333</v>
      </c>
      <c r="J41" s="343">
        <v>0.92753623188405798</v>
      </c>
      <c r="K41" s="344">
        <v>276</v>
      </c>
      <c r="L41" s="344">
        <v>128</v>
      </c>
      <c r="M41" s="345">
        <v>0.46376811594202899</v>
      </c>
      <c r="N41" s="346">
        <v>6</v>
      </c>
      <c r="O41" s="341">
        <v>9</v>
      </c>
      <c r="P41" s="345">
        <v>1.5</v>
      </c>
      <c r="Q41" s="362">
        <v>84</v>
      </c>
      <c r="R41" s="344">
        <v>54</v>
      </c>
      <c r="S41" s="345">
        <v>0.64285714285714302</v>
      </c>
      <c r="T41" s="325"/>
      <c r="U41" s="325"/>
      <c r="V41" s="325"/>
      <c r="W41" s="325"/>
      <c r="X41" s="325"/>
    </row>
    <row r="42" spans="1:24" x14ac:dyDescent="0.25">
      <c r="A42" s="361" t="s">
        <v>73</v>
      </c>
      <c r="B42" s="341">
        <v>0</v>
      </c>
      <c r="C42" s="342">
        <v>0</v>
      </c>
      <c r="D42" s="338">
        <v>0</v>
      </c>
      <c r="E42" s="339">
        <v>0</v>
      </c>
      <c r="F42" s="339">
        <v>0</v>
      </c>
      <c r="G42" s="340">
        <v>0</v>
      </c>
      <c r="H42" s="341">
        <v>0</v>
      </c>
      <c r="I42" s="342">
        <v>0</v>
      </c>
      <c r="J42" s="343">
        <v>0</v>
      </c>
      <c r="K42" s="344">
        <v>0</v>
      </c>
      <c r="L42" s="372">
        <v>0</v>
      </c>
      <c r="M42" s="345">
        <v>0</v>
      </c>
      <c r="N42" s="346">
        <v>0</v>
      </c>
      <c r="O42" s="341">
        <v>0</v>
      </c>
      <c r="P42" s="345">
        <v>0</v>
      </c>
      <c r="Q42" s="362">
        <v>0</v>
      </c>
      <c r="R42" s="346">
        <v>0</v>
      </c>
      <c r="S42" s="345">
        <v>0</v>
      </c>
      <c r="T42" s="325"/>
      <c r="U42" s="325"/>
      <c r="V42" s="325"/>
      <c r="W42" s="325"/>
      <c r="X42" s="325"/>
    </row>
    <row r="43" spans="1:24" x14ac:dyDescent="0.25">
      <c r="A43" s="366" t="s">
        <v>75</v>
      </c>
      <c r="B43" s="341">
        <v>44</v>
      </c>
      <c r="C43" s="342">
        <v>47.5</v>
      </c>
      <c r="D43" s="338">
        <v>1.0795454545454499</v>
      </c>
      <c r="E43" s="339">
        <v>192</v>
      </c>
      <c r="F43" s="339">
        <v>95</v>
      </c>
      <c r="G43" s="340">
        <v>0.49479166666666702</v>
      </c>
      <c r="H43" s="341">
        <v>29</v>
      </c>
      <c r="I43" s="342">
        <v>28</v>
      </c>
      <c r="J43" s="343">
        <v>0.96551724137931005</v>
      </c>
      <c r="K43" s="364">
        <v>116</v>
      </c>
      <c r="L43" s="344">
        <v>56</v>
      </c>
      <c r="M43" s="345">
        <v>0.48275862068965503</v>
      </c>
      <c r="N43" s="346">
        <v>15</v>
      </c>
      <c r="O43" s="341">
        <v>19.5</v>
      </c>
      <c r="P43" s="345">
        <v>1.3</v>
      </c>
      <c r="Q43" s="365">
        <v>76</v>
      </c>
      <c r="R43" s="344">
        <v>39</v>
      </c>
      <c r="S43" s="345">
        <v>0.51315789473684204</v>
      </c>
      <c r="T43" s="325"/>
      <c r="U43" s="325"/>
      <c r="V43" s="325"/>
      <c r="W43" s="325"/>
      <c r="X43" s="325"/>
    </row>
    <row r="44" spans="1:24" ht="25.5" x14ac:dyDescent="0.25">
      <c r="A44" s="357" t="s">
        <v>141</v>
      </c>
      <c r="B44" s="358">
        <v>40</v>
      </c>
      <c r="C44" s="359">
        <v>32</v>
      </c>
      <c r="D44" s="360">
        <v>0.8</v>
      </c>
      <c r="E44" s="350">
        <v>10720</v>
      </c>
      <c r="F44" s="328">
        <v>5211</v>
      </c>
      <c r="G44" s="329">
        <v>0.48610074626865701</v>
      </c>
      <c r="H44" s="330">
        <v>26</v>
      </c>
      <c r="I44" s="335">
        <v>17</v>
      </c>
      <c r="J44" s="331">
        <v>0.45</v>
      </c>
      <c r="K44" s="332">
        <v>6796</v>
      </c>
      <c r="L44" s="333">
        <v>3218</v>
      </c>
      <c r="M44" s="329">
        <v>0.473513831665686</v>
      </c>
      <c r="N44" s="334">
        <v>14</v>
      </c>
      <c r="O44" s="330">
        <v>15</v>
      </c>
      <c r="P44" s="329">
        <v>1.07</v>
      </c>
      <c r="Q44" s="332">
        <v>3924</v>
      </c>
      <c r="R44" s="328">
        <v>1993</v>
      </c>
      <c r="S44" s="329">
        <v>0.50790010193679902</v>
      </c>
      <c r="T44" s="325"/>
      <c r="U44" s="325"/>
      <c r="V44" s="325"/>
      <c r="W44" s="325"/>
      <c r="X44" s="325"/>
    </row>
    <row r="45" spans="1:24" ht="25.5" x14ac:dyDescent="0.25">
      <c r="A45" s="353" t="s">
        <v>87</v>
      </c>
      <c r="B45" s="341">
        <v>16</v>
      </c>
      <c r="C45" s="342">
        <v>15</v>
      </c>
      <c r="D45" s="338">
        <v>0.9375</v>
      </c>
      <c r="E45" s="339">
        <v>60</v>
      </c>
      <c r="F45" s="339">
        <v>30</v>
      </c>
      <c r="G45" s="340">
        <v>0.5</v>
      </c>
      <c r="H45" s="341">
        <v>9</v>
      </c>
      <c r="I45" s="342">
        <v>8.5</v>
      </c>
      <c r="J45" s="343">
        <v>0.94444444444444398</v>
      </c>
      <c r="K45" s="344">
        <v>36</v>
      </c>
      <c r="L45" s="344">
        <v>17</v>
      </c>
      <c r="M45" s="345">
        <v>0.47222222222222199</v>
      </c>
      <c r="N45" s="346">
        <v>7</v>
      </c>
      <c r="O45" s="341">
        <v>6.5</v>
      </c>
      <c r="P45" s="345">
        <v>0.92857142857142905</v>
      </c>
      <c r="Q45" s="362">
        <v>24</v>
      </c>
      <c r="R45" s="344">
        <v>13</v>
      </c>
      <c r="S45" s="345">
        <v>0.54166666666666696</v>
      </c>
      <c r="T45" s="325"/>
      <c r="U45" s="325"/>
      <c r="V45" s="325"/>
      <c r="W45" s="325"/>
      <c r="X45" s="325"/>
    </row>
    <row r="46" spans="1:24" ht="16.5" customHeight="1" x14ac:dyDescent="0.25">
      <c r="A46" s="353" t="s">
        <v>89</v>
      </c>
      <c r="B46" s="341">
        <v>40</v>
      </c>
      <c r="C46" s="342">
        <v>39.853846153846199</v>
      </c>
      <c r="D46" s="338">
        <v>0.99634615384615399</v>
      </c>
      <c r="E46" s="339">
        <v>10660</v>
      </c>
      <c r="F46" s="339">
        <v>5181</v>
      </c>
      <c r="G46" s="340">
        <v>0.48602251407129499</v>
      </c>
      <c r="H46" s="341">
        <v>26</v>
      </c>
      <c r="I46" s="342">
        <v>24.623076923076901</v>
      </c>
      <c r="J46" s="343">
        <v>0.94704142011834302</v>
      </c>
      <c r="K46" s="344">
        <v>6760</v>
      </c>
      <c r="L46" s="344">
        <v>3201</v>
      </c>
      <c r="M46" s="345">
        <v>0.47352071005917201</v>
      </c>
      <c r="N46" s="346">
        <v>14</v>
      </c>
      <c r="O46" s="341">
        <v>15.2307692307692</v>
      </c>
      <c r="P46" s="345">
        <v>1.08791208791209</v>
      </c>
      <c r="Q46" s="362">
        <v>3900</v>
      </c>
      <c r="R46" s="344">
        <v>1980</v>
      </c>
      <c r="S46" s="345">
        <v>0.507692307692308</v>
      </c>
      <c r="T46" s="325"/>
      <c r="U46" s="325"/>
      <c r="V46" s="325"/>
      <c r="W46" s="325"/>
      <c r="X46" s="325"/>
    </row>
    <row r="47" spans="1:24" x14ac:dyDescent="0.25">
      <c r="A47" s="353" t="s">
        <v>91</v>
      </c>
      <c r="B47" s="341">
        <v>0</v>
      </c>
      <c r="C47" s="342">
        <v>0</v>
      </c>
      <c r="D47" s="338">
        <v>0</v>
      </c>
      <c r="E47" s="339">
        <v>0</v>
      </c>
      <c r="F47" s="339">
        <v>0</v>
      </c>
      <c r="G47" s="340">
        <v>0</v>
      </c>
      <c r="H47" s="341">
        <v>0</v>
      </c>
      <c r="I47" s="342">
        <v>0</v>
      </c>
      <c r="J47" s="343">
        <v>0</v>
      </c>
      <c r="K47" s="364">
        <v>0</v>
      </c>
      <c r="L47" s="367">
        <v>0</v>
      </c>
      <c r="M47" s="347">
        <v>0</v>
      </c>
      <c r="N47" s="346">
        <v>0</v>
      </c>
      <c r="O47" s="341">
        <v>0</v>
      </c>
      <c r="P47" s="345">
        <v>0</v>
      </c>
      <c r="Q47" s="365">
        <v>0</v>
      </c>
      <c r="R47" s="346">
        <v>0</v>
      </c>
      <c r="S47" s="345">
        <v>0</v>
      </c>
      <c r="T47" s="325"/>
      <c r="U47" s="325"/>
      <c r="V47" s="325"/>
      <c r="W47" s="325"/>
      <c r="X47" s="325"/>
    </row>
    <row r="48" spans="1:24" x14ac:dyDescent="0.25">
      <c r="A48" s="353" t="s">
        <v>93</v>
      </c>
      <c r="B48" s="373">
        <v>0</v>
      </c>
      <c r="C48" s="342">
        <v>0</v>
      </c>
      <c r="D48" s="338">
        <v>0</v>
      </c>
      <c r="E48" s="339">
        <v>0</v>
      </c>
      <c r="F48" s="339">
        <v>0</v>
      </c>
      <c r="G48" s="340">
        <v>0</v>
      </c>
      <c r="H48" s="341">
        <v>0</v>
      </c>
      <c r="I48" s="342">
        <v>0</v>
      </c>
      <c r="J48" s="343">
        <v>0</v>
      </c>
      <c r="K48" s="364">
        <v>0</v>
      </c>
      <c r="L48" s="367">
        <v>0</v>
      </c>
      <c r="M48" s="347">
        <v>0</v>
      </c>
      <c r="N48" s="346">
        <v>0</v>
      </c>
      <c r="O48" s="341">
        <v>0</v>
      </c>
      <c r="P48" s="345">
        <v>0</v>
      </c>
      <c r="Q48" s="365">
        <v>0</v>
      </c>
      <c r="R48" s="346">
        <v>0</v>
      </c>
      <c r="S48" s="345">
        <v>0</v>
      </c>
      <c r="T48" s="325"/>
      <c r="U48" s="325"/>
      <c r="V48" s="325"/>
      <c r="W48" s="325"/>
      <c r="X48" s="325"/>
    </row>
    <row r="49" spans="1:24" x14ac:dyDescent="0.25">
      <c r="A49" s="374" t="s">
        <v>142</v>
      </c>
      <c r="B49" s="341">
        <v>0</v>
      </c>
      <c r="C49" s="342">
        <v>0</v>
      </c>
      <c r="D49" s="338">
        <v>0</v>
      </c>
      <c r="E49" s="350">
        <v>0</v>
      </c>
      <c r="F49" s="328">
        <v>0</v>
      </c>
      <c r="G49" s="370">
        <v>0</v>
      </c>
      <c r="H49" s="351">
        <v>0</v>
      </c>
      <c r="I49" s="352">
        <v>0</v>
      </c>
      <c r="J49" s="331">
        <v>0</v>
      </c>
      <c r="K49" s="332">
        <v>0</v>
      </c>
      <c r="L49" s="333">
        <v>0</v>
      </c>
      <c r="M49" s="329">
        <v>0</v>
      </c>
      <c r="N49" s="346">
        <v>0</v>
      </c>
      <c r="O49" s="351">
        <v>0</v>
      </c>
      <c r="P49" s="345">
        <v>0</v>
      </c>
      <c r="Q49" s="328">
        <v>0</v>
      </c>
      <c r="R49" s="347">
        <v>0</v>
      </c>
      <c r="S49" s="329">
        <v>0</v>
      </c>
    </row>
    <row r="50" spans="1:24" ht="38.25" x14ac:dyDescent="0.25">
      <c r="A50" s="375" t="s">
        <v>158</v>
      </c>
      <c r="B50" s="341">
        <v>0</v>
      </c>
      <c r="C50" s="342">
        <v>0</v>
      </c>
      <c r="D50" s="338">
        <v>0</v>
      </c>
      <c r="E50" s="339">
        <v>0</v>
      </c>
      <c r="F50" s="339">
        <v>0</v>
      </c>
      <c r="G50" s="340">
        <v>0</v>
      </c>
      <c r="H50" s="341">
        <v>0</v>
      </c>
      <c r="I50" s="342">
        <v>0</v>
      </c>
      <c r="J50" s="343">
        <v>0</v>
      </c>
      <c r="K50" s="347">
        <v>0</v>
      </c>
      <c r="L50" s="346">
        <v>0</v>
      </c>
      <c r="M50" s="345">
        <v>0</v>
      </c>
      <c r="N50" s="346">
        <v>0</v>
      </c>
      <c r="O50" s="341">
        <v>0</v>
      </c>
      <c r="P50" s="345">
        <v>0</v>
      </c>
      <c r="Q50" s="347">
        <v>0</v>
      </c>
      <c r="R50" s="346">
        <v>0</v>
      </c>
      <c r="S50" s="345">
        <v>0</v>
      </c>
    </row>
    <row r="51" spans="1:24" ht="26.25" customHeight="1" x14ac:dyDescent="0.25">
      <c r="A51" s="376" t="s">
        <v>148</v>
      </c>
      <c r="B51" s="334">
        <v>48</v>
      </c>
      <c r="C51" s="352">
        <v>47</v>
      </c>
      <c r="D51" s="329">
        <v>0.98</v>
      </c>
      <c r="E51" s="328">
        <v>143098</v>
      </c>
      <c r="F51" s="328">
        <v>70339</v>
      </c>
      <c r="G51" s="329">
        <v>0.491544256383737</v>
      </c>
      <c r="H51" s="351">
        <v>29</v>
      </c>
      <c r="I51" s="352">
        <v>29</v>
      </c>
      <c r="J51" s="331">
        <v>1</v>
      </c>
      <c r="K51" s="328">
        <v>83929</v>
      </c>
      <c r="L51" s="328">
        <v>41007</v>
      </c>
      <c r="M51" s="329">
        <v>0.48859154761762902</v>
      </c>
      <c r="N51" s="334">
        <v>19</v>
      </c>
      <c r="O51" s="351">
        <v>18</v>
      </c>
      <c r="P51" s="377">
        <v>0.95</v>
      </c>
      <c r="Q51" s="328">
        <v>59169</v>
      </c>
      <c r="R51" s="328">
        <v>29332</v>
      </c>
      <c r="S51" s="329">
        <v>0.495732562659501</v>
      </c>
      <c r="T51" s="378"/>
      <c r="U51" s="325"/>
      <c r="V51" s="325"/>
      <c r="W51" s="325"/>
      <c r="X51" s="325"/>
    </row>
    <row r="52" spans="1:24" ht="27" customHeight="1" x14ac:dyDescent="0.25">
      <c r="E52" s="314"/>
      <c r="F52" s="379"/>
      <c r="G52" s="314"/>
      <c r="H52" s="380"/>
      <c r="I52" s="380"/>
      <c r="J52" s="314"/>
      <c r="K52" s="379"/>
      <c r="L52" s="381"/>
      <c r="M52" s="314"/>
      <c r="N52" s="379"/>
      <c r="O52" s="379"/>
      <c r="P52" s="379"/>
      <c r="Q52" s="379"/>
      <c r="R52" s="379"/>
      <c r="S52" s="379"/>
    </row>
    <row r="53" spans="1:24" x14ac:dyDescent="0.25">
      <c r="N53" s="382"/>
      <c r="O53" s="382"/>
      <c r="P53" s="382"/>
      <c r="Q53" s="382"/>
    </row>
    <row r="54" spans="1:24" ht="33" customHeight="1" x14ac:dyDescent="0.25">
      <c r="K54" s="312" t="s">
        <v>159</v>
      </c>
      <c r="L54" s="379"/>
    </row>
    <row r="55" spans="1:24" ht="15.75" customHeight="1" x14ac:dyDescent="0.25">
      <c r="F55" s="383"/>
    </row>
    <row r="56" spans="1:24" x14ac:dyDescent="0.25">
      <c r="K56" s="382"/>
    </row>
    <row r="58" spans="1:24" ht="15.75" customHeight="1" x14ac:dyDescent="0.25">
      <c r="L58" s="381"/>
    </row>
    <row r="62" spans="1:24" ht="15.75" customHeight="1" x14ac:dyDescent="0.25">
      <c r="F62" s="382"/>
    </row>
  </sheetData>
  <mergeCells count="11">
    <mergeCell ref="N9:S9"/>
    <mergeCell ref="A6:F6"/>
    <mergeCell ref="A7:K7"/>
    <mergeCell ref="A8:L8"/>
    <mergeCell ref="B9:G9"/>
    <mergeCell ref="H9:M9"/>
    <mergeCell ref="A1:K1"/>
    <mergeCell ref="A2:S2"/>
    <mergeCell ref="A3:K3"/>
    <mergeCell ref="A4:L4"/>
    <mergeCell ref="A5:F5"/>
  </mergeCells>
  <pageMargins left="0.59027777777777801" right="0.39374999999999999" top="0.15763888888888899" bottom="0" header="0.511811023622047" footer="0.511811023622047"/>
  <pageSetup paperSize="9" scale="46" orientation="landscape" horizontalDpi="300" verticalDpi="300" r:id="rId1"/>
  <rowBreaks count="1" manualBreakCount="1">
    <brk id="51" max="16383" man="1"/>
  </rowBreaks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62"/>
  <sheetViews>
    <sheetView view="pageBreakPreview" zoomScale="180" zoomScaleNormal="100" zoomScalePageLayoutView="180" workbookViewId="0">
      <pane xSplit="1" topLeftCell="E1" activePane="topRight" state="frozen"/>
      <selection pane="topRight" activeCell="F13" sqref="F13"/>
    </sheetView>
  </sheetViews>
  <sheetFormatPr defaultColWidth="8.85546875" defaultRowHeight="12.75" x14ac:dyDescent="0.2"/>
  <cols>
    <col min="1" max="1" width="77.28515625" style="384" customWidth="1"/>
    <col min="2" max="2" width="8.140625" style="384" hidden="1" customWidth="1"/>
    <col min="3" max="3" width="6.85546875" style="384" hidden="1" customWidth="1"/>
    <col min="4" max="4" width="6.7109375" style="384" hidden="1" customWidth="1"/>
    <col min="5" max="5" width="12" style="384" customWidth="1"/>
    <col min="6" max="6" width="16.42578125" style="384" customWidth="1"/>
    <col min="7" max="7" width="12" style="384" customWidth="1"/>
    <col min="8" max="9" width="12" style="385" hidden="1" customWidth="1"/>
    <col min="10" max="10" width="12" style="384" hidden="1" customWidth="1"/>
    <col min="11" max="11" width="15.5703125" style="384" customWidth="1"/>
    <col min="12" max="12" width="12.5703125" style="384" customWidth="1"/>
    <col min="13" max="13" width="8.7109375" style="384" customWidth="1"/>
    <col min="14" max="14" width="11.140625" style="384" hidden="1" customWidth="1"/>
    <col min="15" max="16" width="10.7109375" style="384" hidden="1" customWidth="1"/>
    <col min="17" max="17" width="12.7109375" style="384" customWidth="1"/>
    <col min="18" max="18" width="12.5703125" style="384" customWidth="1"/>
    <col min="19" max="19" width="11.7109375" style="384" customWidth="1"/>
    <col min="20" max="16384" width="8.85546875" style="384"/>
  </cols>
  <sheetData>
    <row r="1" spans="1:20" ht="16.5" customHeight="1" x14ac:dyDescent="0.2">
      <c r="A1" s="541" t="s">
        <v>103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  <c r="L1" s="386"/>
      <c r="M1" s="386"/>
    </row>
    <row r="2" spans="1:20" ht="17.25" customHeight="1" x14ac:dyDescent="0.2">
      <c r="A2" s="542" t="s">
        <v>160</v>
      </c>
      <c r="B2" s="542"/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2"/>
      <c r="S2" s="542"/>
    </row>
    <row r="3" spans="1:20" ht="11.25" customHeight="1" x14ac:dyDescent="0.2">
      <c r="A3" s="543" t="s">
        <v>105</v>
      </c>
      <c r="B3" s="543"/>
      <c r="C3" s="543"/>
      <c r="D3" s="543"/>
      <c r="E3" s="543"/>
      <c r="F3" s="543"/>
      <c r="G3" s="543"/>
      <c r="H3" s="543"/>
      <c r="I3" s="543"/>
      <c r="J3" s="543"/>
      <c r="K3" s="543"/>
      <c r="L3" s="387"/>
      <c r="M3" s="387"/>
    </row>
    <row r="4" spans="1:20" ht="15" customHeight="1" x14ac:dyDescent="0.2">
      <c r="A4" s="544" t="s">
        <v>0</v>
      </c>
      <c r="B4" s="544"/>
      <c r="C4" s="544"/>
      <c r="D4" s="544"/>
      <c r="E4" s="544"/>
      <c r="F4" s="544"/>
      <c r="G4" s="544"/>
      <c r="H4" s="544"/>
      <c r="I4" s="544"/>
      <c r="J4" s="544"/>
      <c r="K4" s="544"/>
      <c r="L4" s="544"/>
      <c r="M4" s="387"/>
    </row>
    <row r="5" spans="1:20" ht="17.25" customHeight="1" x14ac:dyDescent="0.2">
      <c r="A5" s="545" t="s">
        <v>1</v>
      </c>
      <c r="B5" s="545"/>
      <c r="C5" s="545"/>
      <c r="D5" s="545"/>
      <c r="E5" s="545"/>
      <c r="F5" s="545"/>
      <c r="G5" s="387"/>
      <c r="H5" s="388"/>
      <c r="I5" s="388"/>
      <c r="J5" s="387"/>
      <c r="K5" s="387"/>
      <c r="L5" s="387"/>
      <c r="M5" s="387"/>
    </row>
    <row r="6" spans="1:20" x14ac:dyDescent="0.2">
      <c r="A6" s="546" t="s">
        <v>2</v>
      </c>
      <c r="B6" s="546"/>
      <c r="C6" s="546"/>
      <c r="D6" s="546"/>
      <c r="E6" s="546"/>
      <c r="F6" s="546"/>
      <c r="G6" s="387"/>
      <c r="H6" s="388"/>
      <c r="I6" s="388"/>
      <c r="J6" s="387"/>
      <c r="K6" s="387"/>
      <c r="L6" s="387"/>
      <c r="M6" s="387"/>
    </row>
    <row r="7" spans="1:20" ht="12" customHeight="1" x14ac:dyDescent="0.2">
      <c r="A7" s="547" t="s">
        <v>3</v>
      </c>
      <c r="B7" s="547"/>
      <c r="C7" s="547"/>
      <c r="D7" s="547"/>
      <c r="E7" s="547"/>
      <c r="F7" s="547"/>
      <c r="G7" s="547"/>
      <c r="H7" s="547"/>
      <c r="I7" s="547"/>
      <c r="J7" s="547"/>
      <c r="K7" s="547"/>
      <c r="M7" s="387"/>
    </row>
    <row r="8" spans="1:20" ht="12.75" customHeight="1" x14ac:dyDescent="0.2">
      <c r="A8" s="548" t="s">
        <v>161</v>
      </c>
      <c r="B8" s="548"/>
      <c r="C8" s="548"/>
      <c r="D8" s="548"/>
      <c r="E8" s="548"/>
      <c r="F8" s="548"/>
      <c r="G8" s="548"/>
      <c r="H8" s="548"/>
      <c r="I8" s="548"/>
      <c r="J8" s="548"/>
      <c r="K8" s="548"/>
      <c r="L8" s="548"/>
      <c r="M8" s="387"/>
    </row>
    <row r="9" spans="1:20" ht="27" customHeight="1" x14ac:dyDescent="0.2">
      <c r="A9" s="389" t="s">
        <v>107</v>
      </c>
      <c r="B9" s="549" t="s">
        <v>162</v>
      </c>
      <c r="C9" s="549"/>
      <c r="D9" s="549"/>
      <c r="E9" s="549"/>
      <c r="F9" s="549"/>
      <c r="G9" s="549"/>
      <c r="H9" s="550" t="s">
        <v>163</v>
      </c>
      <c r="I9" s="550"/>
      <c r="J9" s="550"/>
      <c r="K9" s="550"/>
      <c r="L9" s="550"/>
      <c r="M9" s="550"/>
      <c r="N9" s="550" t="s">
        <v>164</v>
      </c>
      <c r="O9" s="550"/>
      <c r="P9" s="550"/>
      <c r="Q9" s="550"/>
      <c r="R9" s="550"/>
      <c r="S9" s="550"/>
    </row>
    <row r="10" spans="1:20" ht="159" customHeight="1" x14ac:dyDescent="0.2">
      <c r="A10" s="390"/>
      <c r="B10" s="391" t="s">
        <v>8</v>
      </c>
      <c r="C10" s="391" t="s">
        <v>165</v>
      </c>
      <c r="D10" s="392" t="s">
        <v>117</v>
      </c>
      <c r="E10" s="393" t="s">
        <v>166</v>
      </c>
      <c r="F10" s="394" t="s">
        <v>167</v>
      </c>
      <c r="G10" s="395" t="s">
        <v>118</v>
      </c>
      <c r="H10" s="391" t="s">
        <v>8</v>
      </c>
      <c r="I10" s="391" t="s">
        <v>165</v>
      </c>
      <c r="J10" s="392" t="s">
        <v>117</v>
      </c>
      <c r="K10" s="393" t="s">
        <v>166</v>
      </c>
      <c r="L10" s="394" t="s">
        <v>167</v>
      </c>
      <c r="M10" s="395" t="s">
        <v>118</v>
      </c>
      <c r="N10" s="391" t="s">
        <v>8</v>
      </c>
      <c r="O10" s="391" t="s">
        <v>165</v>
      </c>
      <c r="P10" s="392" t="s">
        <v>117</v>
      </c>
      <c r="Q10" s="393" t="s">
        <v>166</v>
      </c>
      <c r="R10" s="394" t="s">
        <v>167</v>
      </c>
      <c r="S10" s="395" t="s">
        <v>118</v>
      </c>
    </row>
    <row r="11" spans="1:20" ht="15.75" x14ac:dyDescent="0.25">
      <c r="A11" s="396" t="s">
        <v>126</v>
      </c>
      <c r="B11" s="396"/>
      <c r="C11" s="396"/>
      <c r="D11" s="397"/>
      <c r="E11" s="398">
        <f>'ПОЛУСТАЦ (ДИ)'!I8+стационар!F11</f>
        <v>49174</v>
      </c>
      <c r="F11" s="398">
        <f>'ПОЛУСТАЦ (ДИ)'!J8+стационар!G11</f>
        <v>5073.4932300226974</v>
      </c>
      <c r="G11" s="399">
        <f>F11/E11</f>
        <v>0.10317430410425626</v>
      </c>
      <c r="H11" s="400"/>
      <c r="I11" s="400"/>
      <c r="J11" s="401"/>
      <c r="K11" s="402" t="e">
        <f>SUM(K12:K19)</f>
        <v>#REF!</v>
      </c>
      <c r="L11" s="402" t="e">
        <f>SUM(L12:L19)</f>
        <v>#REF!</v>
      </c>
      <c r="M11" s="401" t="e">
        <f>L11/K11</f>
        <v>#REF!</v>
      </c>
      <c r="N11" s="403"/>
      <c r="O11" s="403"/>
      <c r="P11" s="404"/>
      <c r="Q11" s="405" t="e">
        <f>SUM(Q12:Q20)</f>
        <v>#REF!</v>
      </c>
      <c r="R11" s="403" t="e">
        <f>SUM(R12:R19)</f>
        <v>#REF!</v>
      </c>
      <c r="S11" s="406" t="e">
        <f>R11/Q11</f>
        <v>#REF!</v>
      </c>
      <c r="T11" s="407"/>
    </row>
    <row r="12" spans="1:20" ht="15.75" x14ac:dyDescent="0.25">
      <c r="A12" s="396" t="s">
        <v>168</v>
      </c>
      <c r="B12" s="408"/>
      <c r="C12" s="408"/>
      <c r="D12" s="409"/>
      <c r="E12" s="398"/>
      <c r="F12" s="398"/>
      <c r="G12" s="410"/>
      <c r="H12" s="411"/>
      <c r="I12" s="411"/>
      <c r="J12" s="401"/>
      <c r="K12" s="402" t="e">
        <f>#REF!+#REF!+#REF!+#REF!+#REF!+#REF!+#REF!+#REF!</f>
        <v>#REF!</v>
      </c>
      <c r="L12" s="402" t="e">
        <f>#REF!+#REF!+#REF!+#REF!+#REF!+#REF!+#REF!+#REF!</f>
        <v>#REF!</v>
      </c>
      <c r="M12" s="401"/>
      <c r="N12" s="403"/>
      <c r="O12" s="403"/>
      <c r="P12" s="404"/>
      <c r="Q12" s="405" t="e">
        <f t="shared" ref="Q12:R19" si="0">E12+K12</f>
        <v>#REF!</v>
      </c>
      <c r="R12" s="405" t="e">
        <f t="shared" si="0"/>
        <v>#REF!</v>
      </c>
      <c r="S12" s="406"/>
      <c r="T12" s="407"/>
    </row>
    <row r="13" spans="1:20" ht="15.75" x14ac:dyDescent="0.25">
      <c r="A13" s="412" t="s">
        <v>17</v>
      </c>
      <c r="B13" s="413">
        <f t="shared" ref="B13:C19" si="1">H13+N13</f>
        <v>48</v>
      </c>
      <c r="C13" s="413">
        <f t="shared" si="1"/>
        <v>48</v>
      </c>
      <c r="D13" s="414">
        <f t="shared" ref="D13:D19" si="2">C13/B13</f>
        <v>1</v>
      </c>
      <c r="E13" s="415">
        <f>'ПОЛУСТАЦ (ДИ)'!I9+стационар!F12</f>
        <v>10861</v>
      </c>
      <c r="F13" s="415">
        <f>'ПОЛУСТАЦ (ДИ)'!J9+стационар!G12</f>
        <v>996.49303652968035</v>
      </c>
      <c r="G13" s="246">
        <f t="shared" ref="G13:G19" si="3">F13/E13</f>
        <v>9.1749658091306543E-2</v>
      </c>
      <c r="H13" s="244">
        <v>30</v>
      </c>
      <c r="I13" s="416">
        <v>32</v>
      </c>
      <c r="J13" s="401">
        <f t="shared" ref="J13:J18" si="4">I13/H13</f>
        <v>1.0666666666666667</v>
      </c>
      <c r="K13" s="417">
        <v>0</v>
      </c>
      <c r="L13" s="417">
        <v>0</v>
      </c>
      <c r="M13" s="418"/>
      <c r="N13" s="419">
        <v>18</v>
      </c>
      <c r="O13" s="420">
        <v>16</v>
      </c>
      <c r="P13" s="404">
        <f t="shared" ref="P13:P19" si="5">O13/N13</f>
        <v>0.88888888888888884</v>
      </c>
      <c r="Q13" s="421">
        <f t="shared" si="0"/>
        <v>10861</v>
      </c>
      <c r="R13" s="421">
        <f t="shared" si="0"/>
        <v>996.49303652968035</v>
      </c>
      <c r="S13" s="406">
        <f t="shared" ref="S13:S19" si="6">R13/Q13</f>
        <v>9.1749658091306543E-2</v>
      </c>
    </row>
    <row r="14" spans="1:20" ht="15.75" x14ac:dyDescent="0.25">
      <c r="A14" s="422" t="s">
        <v>19</v>
      </c>
      <c r="B14" s="413">
        <f t="shared" si="1"/>
        <v>48</v>
      </c>
      <c r="C14" s="413">
        <f t="shared" si="1"/>
        <v>48</v>
      </c>
      <c r="D14" s="414">
        <f t="shared" si="2"/>
        <v>1</v>
      </c>
      <c r="E14" s="415">
        <f>'ПОЛУСТАЦ (ДИ)'!I10+стационар!F13</f>
        <v>10861</v>
      </c>
      <c r="F14" s="415">
        <f>'ПОЛУСТАЦ (ДИ)'!J10+стационар!G13</f>
        <v>996.49303652968035</v>
      </c>
      <c r="G14" s="246">
        <f t="shared" si="3"/>
        <v>9.1749658091306543E-2</v>
      </c>
      <c r="H14" s="244">
        <v>30</v>
      </c>
      <c r="I14" s="244">
        <v>32</v>
      </c>
      <c r="J14" s="401">
        <f t="shared" si="4"/>
        <v>1.0666666666666667</v>
      </c>
      <c r="K14" s="417">
        <v>0</v>
      </c>
      <c r="L14" s="417">
        <v>0</v>
      </c>
      <c r="M14" s="418"/>
      <c r="N14" s="419">
        <v>18</v>
      </c>
      <c r="O14" s="420">
        <v>16</v>
      </c>
      <c r="P14" s="404">
        <f t="shared" si="5"/>
        <v>0.88888888888888884</v>
      </c>
      <c r="Q14" s="421">
        <f t="shared" si="0"/>
        <v>10861</v>
      </c>
      <c r="R14" s="421">
        <f t="shared" si="0"/>
        <v>996.49303652968035</v>
      </c>
      <c r="S14" s="406">
        <f t="shared" si="6"/>
        <v>9.1749658091306543E-2</v>
      </c>
    </row>
    <row r="15" spans="1:20" ht="38.25" x14ac:dyDescent="0.25">
      <c r="A15" s="422" t="s">
        <v>21</v>
      </c>
      <c r="B15" s="413">
        <f t="shared" si="1"/>
        <v>48</v>
      </c>
      <c r="C15" s="413">
        <f t="shared" si="1"/>
        <v>48</v>
      </c>
      <c r="D15" s="414">
        <f t="shared" si="2"/>
        <v>1</v>
      </c>
      <c r="E15" s="415">
        <f>'ПОЛУСТАЦ (ДИ)'!I11+стационар!F14</f>
        <v>10861</v>
      </c>
      <c r="F15" s="415">
        <f>'ПОЛУСТАЦ (ДИ)'!J11+стационар!G14</f>
        <v>996.49303652968035</v>
      </c>
      <c r="G15" s="423">
        <f t="shared" si="3"/>
        <v>9.1749658091306543E-2</v>
      </c>
      <c r="H15" s="244">
        <v>30</v>
      </c>
      <c r="I15" s="244">
        <v>32</v>
      </c>
      <c r="J15" s="401">
        <f t="shared" si="4"/>
        <v>1.0666666666666667</v>
      </c>
      <c r="K15" s="417">
        <v>0</v>
      </c>
      <c r="L15" s="417">
        <v>0</v>
      </c>
      <c r="M15" s="418"/>
      <c r="N15" s="419">
        <v>18</v>
      </c>
      <c r="O15" s="420">
        <v>16</v>
      </c>
      <c r="P15" s="404">
        <f t="shared" si="5"/>
        <v>0.88888888888888884</v>
      </c>
      <c r="Q15" s="421">
        <f t="shared" si="0"/>
        <v>10861</v>
      </c>
      <c r="R15" s="421">
        <f t="shared" si="0"/>
        <v>996.49303652968035</v>
      </c>
      <c r="S15" s="406">
        <f t="shared" si="6"/>
        <v>9.1749658091306543E-2</v>
      </c>
    </row>
    <row r="16" spans="1:20" ht="25.5" x14ac:dyDescent="0.25">
      <c r="A16" s="422" t="s">
        <v>23</v>
      </c>
      <c r="B16" s="413">
        <f t="shared" si="1"/>
        <v>10</v>
      </c>
      <c r="C16" s="413">
        <f t="shared" si="1"/>
        <v>8.1</v>
      </c>
      <c r="D16" s="414">
        <f t="shared" si="2"/>
        <v>0.80999999999999994</v>
      </c>
      <c r="E16" s="415">
        <f>'ПОЛУСТАЦ (ДИ)'!I12+стационар!F15</f>
        <v>520</v>
      </c>
      <c r="F16" s="415">
        <f>'ПОЛУСТАЦ (ДИ)'!J12+стационар!G15</f>
        <v>0.5</v>
      </c>
      <c r="G16" s="423">
        <f t="shared" si="3"/>
        <v>9.6153846153846159E-4</v>
      </c>
      <c r="H16" s="244">
        <v>7</v>
      </c>
      <c r="I16" s="416">
        <v>6.1</v>
      </c>
      <c r="J16" s="401">
        <f t="shared" si="4"/>
        <v>0.87142857142857133</v>
      </c>
      <c r="K16" s="417">
        <v>0</v>
      </c>
      <c r="L16" s="417">
        <v>0</v>
      </c>
      <c r="M16" s="418"/>
      <c r="N16" s="419">
        <v>3</v>
      </c>
      <c r="O16" s="420">
        <v>2</v>
      </c>
      <c r="P16" s="404">
        <f t="shared" si="5"/>
        <v>0.66666666666666663</v>
      </c>
      <c r="Q16" s="421">
        <f t="shared" si="0"/>
        <v>520</v>
      </c>
      <c r="R16" s="421">
        <f t="shared" si="0"/>
        <v>0.5</v>
      </c>
      <c r="S16" s="406">
        <f t="shared" si="6"/>
        <v>9.6153846153846159E-4</v>
      </c>
    </row>
    <row r="17" spans="1:19" ht="25.5" x14ac:dyDescent="0.25">
      <c r="A17" s="422" t="s">
        <v>25</v>
      </c>
      <c r="B17" s="413">
        <f t="shared" si="1"/>
        <v>48</v>
      </c>
      <c r="C17" s="413">
        <f t="shared" si="1"/>
        <v>48</v>
      </c>
      <c r="D17" s="414">
        <f t="shared" si="2"/>
        <v>1</v>
      </c>
      <c r="E17" s="415">
        <f>'ПОЛУСТАЦ (ДИ)'!I13+стационар!F16</f>
        <v>10861</v>
      </c>
      <c r="F17" s="415">
        <f>'ПОЛУСТАЦ (ДИ)'!J13+стационар!G16</f>
        <v>996.49303652968035</v>
      </c>
      <c r="G17" s="423">
        <f t="shared" si="3"/>
        <v>9.1749658091306543E-2</v>
      </c>
      <c r="H17" s="244">
        <v>30</v>
      </c>
      <c r="I17" s="244">
        <v>32</v>
      </c>
      <c r="J17" s="401">
        <f t="shared" si="4"/>
        <v>1.0666666666666667</v>
      </c>
      <c r="K17" s="417" t="e">
        <f>#REF!</f>
        <v>#REF!</v>
      </c>
      <c r="L17" s="417" t="e">
        <f>#REF!</f>
        <v>#REF!</v>
      </c>
      <c r="M17" s="418" t="e">
        <f>L17/K17</f>
        <v>#REF!</v>
      </c>
      <c r="N17" s="419">
        <v>18</v>
      </c>
      <c r="O17" s="420">
        <v>16</v>
      </c>
      <c r="P17" s="404">
        <f t="shared" si="5"/>
        <v>0.88888888888888884</v>
      </c>
      <c r="Q17" s="421" t="e">
        <f t="shared" si="0"/>
        <v>#REF!</v>
      </c>
      <c r="R17" s="421" t="e">
        <f t="shared" si="0"/>
        <v>#REF!</v>
      </c>
      <c r="S17" s="406" t="e">
        <f t="shared" si="6"/>
        <v>#REF!</v>
      </c>
    </row>
    <row r="18" spans="1:19" ht="15.75" x14ac:dyDescent="0.25">
      <c r="A18" s="422" t="s">
        <v>27</v>
      </c>
      <c r="B18" s="413">
        <f t="shared" si="1"/>
        <v>12</v>
      </c>
      <c r="C18" s="413">
        <f t="shared" si="1"/>
        <v>11</v>
      </c>
      <c r="D18" s="414">
        <f t="shared" si="2"/>
        <v>0.91666666666666663</v>
      </c>
      <c r="E18" s="415">
        <f>'ПОЛУСТАЦ (ДИ)'!I14+стационар!F17</f>
        <v>226</v>
      </c>
      <c r="F18" s="415">
        <f>'ПОЛУСТАЦ (ДИ)'!J14+стационар!G17</f>
        <v>0.52314814814814803</v>
      </c>
      <c r="G18" s="423">
        <f t="shared" si="3"/>
        <v>2.3148148148148143E-3</v>
      </c>
      <c r="H18" s="244">
        <v>7</v>
      </c>
      <c r="I18" s="416">
        <v>7</v>
      </c>
      <c r="J18" s="401">
        <f t="shared" si="4"/>
        <v>1</v>
      </c>
      <c r="K18" s="417" t="e">
        <f>#REF!</f>
        <v>#REF!</v>
      </c>
      <c r="L18" s="417" t="e">
        <f>#REF!</f>
        <v>#REF!</v>
      </c>
      <c r="M18" s="418" t="e">
        <f>L18/K18</f>
        <v>#REF!</v>
      </c>
      <c r="N18" s="419">
        <v>5</v>
      </c>
      <c r="O18" s="420">
        <v>4</v>
      </c>
      <c r="P18" s="404">
        <f t="shared" si="5"/>
        <v>0.8</v>
      </c>
      <c r="Q18" s="421" t="e">
        <f t="shared" si="0"/>
        <v>#REF!</v>
      </c>
      <c r="R18" s="421" t="e">
        <f t="shared" si="0"/>
        <v>#REF!</v>
      </c>
      <c r="S18" s="406" t="e">
        <f t="shared" si="6"/>
        <v>#REF!</v>
      </c>
    </row>
    <row r="19" spans="1:19" ht="15.75" x14ac:dyDescent="0.25">
      <c r="A19" s="422" t="s">
        <v>29</v>
      </c>
      <c r="B19" s="424">
        <f t="shared" si="1"/>
        <v>17</v>
      </c>
      <c r="C19" s="424">
        <f t="shared" si="1"/>
        <v>17.399999999999999</v>
      </c>
      <c r="D19" s="414">
        <f t="shared" si="2"/>
        <v>1.0235294117647058</v>
      </c>
      <c r="E19" s="415">
        <f>'ПОЛУСТАЦ (ДИ)'!I15+стационар!F18</f>
        <v>4737</v>
      </c>
      <c r="F19" s="415">
        <f>'ПОЛУСТАЦ (ДИ)'!J15+стационар!G18</f>
        <v>996.49197651663405</v>
      </c>
      <c r="G19" s="423">
        <f t="shared" si="3"/>
        <v>0.21036351625852523</v>
      </c>
      <c r="H19" s="244">
        <v>0</v>
      </c>
      <c r="I19" s="244">
        <v>1</v>
      </c>
      <c r="J19" s="401">
        <v>0</v>
      </c>
      <c r="K19" s="417" t="e">
        <f>#REF!</f>
        <v>#REF!</v>
      </c>
      <c r="L19" s="417" t="e">
        <f>#REF!</f>
        <v>#REF!</v>
      </c>
      <c r="M19" s="418" t="e">
        <f>L19/K19</f>
        <v>#REF!</v>
      </c>
      <c r="N19" s="419">
        <v>17</v>
      </c>
      <c r="O19" s="420">
        <v>16.399999999999999</v>
      </c>
      <c r="P19" s="404">
        <f t="shared" si="5"/>
        <v>0.96470588235294108</v>
      </c>
      <c r="Q19" s="421" t="e">
        <f t="shared" si="0"/>
        <v>#REF!</v>
      </c>
      <c r="R19" s="421" t="e">
        <f t="shared" si="0"/>
        <v>#REF!</v>
      </c>
      <c r="S19" s="406" t="e">
        <f t="shared" si="6"/>
        <v>#REF!</v>
      </c>
    </row>
    <row r="20" spans="1:19" ht="38.25" x14ac:dyDescent="0.25">
      <c r="A20" s="425" t="s">
        <v>31</v>
      </c>
      <c r="B20" s="424"/>
      <c r="C20" s="424"/>
      <c r="D20" s="414"/>
      <c r="E20" s="415" t="e">
        <f>'ПОЛУСТАЦ(СОП)'!F16+#REF!+'ПОЛУСТАЦ (ЧУ 1 степ. пожилые) '!F16+'ПОЛУСТАЦ (ДИ)'!F16</f>
        <v>#REF!</v>
      </c>
      <c r="F20" s="415">
        <v>0</v>
      </c>
      <c r="G20" s="423"/>
      <c r="H20" s="244"/>
      <c r="I20" s="244"/>
      <c r="J20" s="401"/>
      <c r="K20" s="417">
        <v>0</v>
      </c>
      <c r="L20" s="426">
        <v>0</v>
      </c>
      <c r="M20" s="427"/>
      <c r="N20" s="419"/>
      <c r="O20" s="420"/>
      <c r="P20" s="404"/>
      <c r="Q20" s="421" t="e">
        <f>E20+K20</f>
        <v>#REF!</v>
      </c>
      <c r="R20" s="421"/>
      <c r="S20" s="406"/>
    </row>
    <row r="21" spans="1:19" ht="14.25" customHeight="1" x14ac:dyDescent="0.25">
      <c r="A21" s="396" t="s">
        <v>136</v>
      </c>
      <c r="B21" s="428"/>
      <c r="C21" s="429"/>
      <c r="D21" s="414"/>
      <c r="E21" s="398">
        <f>'ПОЛУСТАЦ (ДИ)'!I17+стационар!F19</f>
        <v>32386</v>
      </c>
      <c r="F21" s="398">
        <f>'ПОЛУСТАЦ (ДИ)'!J17+стационар!G19</f>
        <v>3307.4892544545169</v>
      </c>
      <c r="G21" s="399">
        <f t="shared" ref="G21:G30" si="7">F21/E21</f>
        <v>0.10212713068778227</v>
      </c>
      <c r="H21" s="430"/>
      <c r="I21" s="430"/>
      <c r="J21" s="401"/>
      <c r="K21" s="398" t="e">
        <f>SUM(K22:K27)</f>
        <v>#REF!</v>
      </c>
      <c r="L21" s="402" t="e">
        <f>SUM(L22:L27)</f>
        <v>#REF!</v>
      </c>
      <c r="M21" s="401" t="e">
        <f t="shared" ref="M21:M30" si="8">L21/K21</f>
        <v>#REF!</v>
      </c>
      <c r="N21" s="431"/>
      <c r="O21" s="432"/>
      <c r="P21" s="404"/>
      <c r="Q21" s="431" t="e">
        <f>SUM(Q22:Q27)</f>
        <v>#REF!</v>
      </c>
      <c r="R21" s="431" t="e">
        <f>SUM(R22:R27)</f>
        <v>#REF!</v>
      </c>
      <c r="S21" s="406" t="e">
        <f>R21/Q21</f>
        <v>#REF!</v>
      </c>
    </row>
    <row r="22" spans="1:19" ht="40.5" customHeight="1" x14ac:dyDescent="0.25">
      <c r="A22" s="433" t="s">
        <v>34</v>
      </c>
      <c r="B22" s="434">
        <f t="shared" ref="B22:C27" si="9">H22+N22</f>
        <v>48</v>
      </c>
      <c r="C22" s="434">
        <f t="shared" si="9"/>
        <v>48</v>
      </c>
      <c r="D22" s="414">
        <f>C22/B22</f>
        <v>1</v>
      </c>
      <c r="E22" s="415">
        <f>'ПОЛУСТАЦ (ДИ)'!I18+стационар!F20</f>
        <v>10861</v>
      </c>
      <c r="F22" s="415">
        <f>'ПОЛУСТАЦ (ДИ)'!J18+стационар!G20</f>
        <v>996.49303652968035</v>
      </c>
      <c r="G22" s="423">
        <f t="shared" si="7"/>
        <v>9.1749658091306543E-2</v>
      </c>
      <c r="H22" s="244">
        <v>30</v>
      </c>
      <c r="I22" s="244">
        <v>32</v>
      </c>
      <c r="J22" s="401">
        <f>I22/H22</f>
        <v>1.0666666666666667</v>
      </c>
      <c r="K22" s="417" t="e">
        <f>#REF!</f>
        <v>#REF!</v>
      </c>
      <c r="L22" s="417" t="e">
        <f>#REF!</f>
        <v>#REF!</v>
      </c>
      <c r="M22" s="418" t="e">
        <f t="shared" si="8"/>
        <v>#REF!</v>
      </c>
      <c r="N22" s="419">
        <v>18</v>
      </c>
      <c r="O22" s="420">
        <v>16</v>
      </c>
      <c r="P22" s="404">
        <f t="shared" ref="P22:P27" si="10">O22/N22</f>
        <v>0.88888888888888884</v>
      </c>
      <c r="Q22" s="435" t="e">
        <f t="shared" ref="Q22:R27" si="11">E22+K22</f>
        <v>#REF!</v>
      </c>
      <c r="R22" s="435" t="e">
        <f t="shared" si="11"/>
        <v>#REF!</v>
      </c>
      <c r="S22" s="406" t="e">
        <f>R22/Q22</f>
        <v>#REF!</v>
      </c>
    </row>
    <row r="23" spans="1:19" ht="30" customHeight="1" x14ac:dyDescent="0.25">
      <c r="A23" s="436" t="s">
        <v>169</v>
      </c>
      <c r="B23" s="434">
        <f t="shared" si="9"/>
        <v>46</v>
      </c>
      <c r="C23" s="434">
        <f t="shared" si="9"/>
        <v>48</v>
      </c>
      <c r="D23" s="414">
        <f>C23/B23</f>
        <v>1.0434782608695652</v>
      </c>
      <c r="E23" s="415">
        <f>'ПОЛУСТАЦ (ДИ)'!I19+стационар!F21</f>
        <v>6369</v>
      </c>
      <c r="F23" s="415">
        <f>'ПОЛУСТАЦ (ДИ)'!J19+стационар!G21</f>
        <v>105.49302884615385</v>
      </c>
      <c r="G23" s="423">
        <f t="shared" si="7"/>
        <v>1.6563515284370205E-2</v>
      </c>
      <c r="H23" s="244">
        <v>28</v>
      </c>
      <c r="I23" s="416">
        <v>32</v>
      </c>
      <c r="J23" s="401">
        <f>I23/H23</f>
        <v>1.1428571428571428</v>
      </c>
      <c r="K23" s="417" t="e">
        <f>#REF!</f>
        <v>#REF!</v>
      </c>
      <c r="L23" s="417" t="e">
        <f>#REF!</f>
        <v>#REF!</v>
      </c>
      <c r="M23" s="418" t="e">
        <f t="shared" si="8"/>
        <v>#REF!</v>
      </c>
      <c r="N23" s="419">
        <v>18</v>
      </c>
      <c r="O23" s="420">
        <v>16</v>
      </c>
      <c r="P23" s="404">
        <f t="shared" si="10"/>
        <v>0.88888888888888884</v>
      </c>
      <c r="Q23" s="435" t="e">
        <f t="shared" si="11"/>
        <v>#REF!</v>
      </c>
      <c r="R23" s="435" t="e">
        <f t="shared" si="11"/>
        <v>#REF!</v>
      </c>
      <c r="S23" s="406" t="e">
        <f>R23/Q23</f>
        <v>#REF!</v>
      </c>
    </row>
    <row r="24" spans="1:19" s="440" customFormat="1" ht="37.5" customHeight="1" x14ac:dyDescent="0.25">
      <c r="A24" s="437" t="s">
        <v>38</v>
      </c>
      <c r="B24" s="434">
        <f t="shared" si="9"/>
        <v>46</v>
      </c>
      <c r="C24" s="434">
        <f t="shared" si="9"/>
        <v>39</v>
      </c>
      <c r="D24" s="414">
        <f>C24/B24</f>
        <v>0.84782608695652173</v>
      </c>
      <c r="E24" s="415">
        <f>'ПОЛУСТАЦ (ДИ)'!I20+стационар!F22</f>
        <v>2319</v>
      </c>
      <c r="F24" s="415">
        <f>'ПОЛУСТАЦ (ДИ)'!J20+стационар!G22</f>
        <v>996.5</v>
      </c>
      <c r="G24" s="423">
        <f t="shared" si="7"/>
        <v>0.42971108236308753</v>
      </c>
      <c r="H24" s="244">
        <v>28</v>
      </c>
      <c r="I24" s="416">
        <v>23</v>
      </c>
      <c r="J24" s="401">
        <f>I24/H24</f>
        <v>0.8214285714285714</v>
      </c>
      <c r="K24" s="417" t="e">
        <f>#REF!</f>
        <v>#REF!</v>
      </c>
      <c r="L24" s="417" t="e">
        <f>#REF!</f>
        <v>#REF!</v>
      </c>
      <c r="M24" s="418" t="e">
        <f t="shared" si="8"/>
        <v>#REF!</v>
      </c>
      <c r="N24" s="438">
        <v>18</v>
      </c>
      <c r="O24" s="439">
        <v>16</v>
      </c>
      <c r="P24" s="404">
        <f t="shared" si="10"/>
        <v>0.88888888888888884</v>
      </c>
      <c r="Q24" s="435" t="e">
        <f t="shared" si="11"/>
        <v>#REF!</v>
      </c>
      <c r="R24" s="435" t="e">
        <f t="shared" si="11"/>
        <v>#REF!</v>
      </c>
      <c r="S24" s="406" t="e">
        <f>R24/Q24</f>
        <v>#REF!</v>
      </c>
    </row>
    <row r="25" spans="1:19" s="440" customFormat="1" ht="22.5" customHeight="1" x14ac:dyDescent="0.25">
      <c r="A25" s="441" t="s">
        <v>170</v>
      </c>
      <c r="B25" s="434">
        <f t="shared" si="9"/>
        <v>46</v>
      </c>
      <c r="C25" s="434">
        <f t="shared" si="9"/>
        <v>48</v>
      </c>
      <c r="D25" s="414">
        <f>C25/B25</f>
        <v>1.0434782608695652</v>
      </c>
      <c r="E25" s="415">
        <f>'ПОЛУСТАЦ (ДИ)'!I21+стационар!F23</f>
        <v>5914</v>
      </c>
      <c r="F25" s="415">
        <f>'ПОЛУСТАЦ (ДИ)'!J21+стационар!G23</f>
        <v>0.473878205128205</v>
      </c>
      <c r="G25" s="423">
        <f t="shared" si="7"/>
        <v>8.0128205128205101E-5</v>
      </c>
      <c r="H25" s="244">
        <v>28</v>
      </c>
      <c r="I25" s="244">
        <v>32</v>
      </c>
      <c r="J25" s="401">
        <f>I25/H25</f>
        <v>1.1428571428571428</v>
      </c>
      <c r="K25" s="417" t="e">
        <f>#REF!</f>
        <v>#REF!</v>
      </c>
      <c r="L25" s="417" t="e">
        <f>#REF!</f>
        <v>#REF!</v>
      </c>
      <c r="M25" s="255" t="e">
        <f t="shared" si="8"/>
        <v>#REF!</v>
      </c>
      <c r="N25" s="438">
        <v>18</v>
      </c>
      <c r="O25" s="439">
        <v>16</v>
      </c>
      <c r="P25" s="404">
        <f t="shared" si="10"/>
        <v>0.88888888888888884</v>
      </c>
      <c r="Q25" s="435" t="e">
        <f t="shared" si="11"/>
        <v>#REF!</v>
      </c>
      <c r="R25" s="435" t="e">
        <f t="shared" si="11"/>
        <v>#REF!</v>
      </c>
      <c r="S25" s="406" t="e">
        <f>R25/Q25</f>
        <v>#REF!</v>
      </c>
    </row>
    <row r="26" spans="1:19" s="440" customFormat="1" ht="15.75" x14ac:dyDescent="0.25">
      <c r="A26" s="433" t="s">
        <v>42</v>
      </c>
      <c r="B26" s="434">
        <f t="shared" si="9"/>
        <v>20</v>
      </c>
      <c r="C26" s="434">
        <f t="shared" si="9"/>
        <v>24</v>
      </c>
      <c r="D26" s="414">
        <v>0</v>
      </c>
      <c r="E26" s="415">
        <f>'ПОЛУСТАЦ (ДИ)'!I22+стационар!F24</f>
        <v>6357</v>
      </c>
      <c r="F26" s="415">
        <f>'ПОЛУСТАЦ (ДИ)'!J22+стационар!G24</f>
        <v>996.49687500000005</v>
      </c>
      <c r="G26" s="423">
        <f t="shared" si="7"/>
        <v>0.15675584001887682</v>
      </c>
      <c r="H26" s="244">
        <v>13</v>
      </c>
      <c r="I26" s="244">
        <v>16</v>
      </c>
      <c r="J26" s="401">
        <v>0</v>
      </c>
      <c r="K26" s="417" t="e">
        <f>#REF!</f>
        <v>#REF!</v>
      </c>
      <c r="L26" s="417" t="e">
        <f>#REF!</f>
        <v>#REF!</v>
      </c>
      <c r="M26" s="255" t="e">
        <f t="shared" si="8"/>
        <v>#REF!</v>
      </c>
      <c r="N26" s="438">
        <v>7</v>
      </c>
      <c r="O26" s="439">
        <v>8</v>
      </c>
      <c r="P26" s="404">
        <f t="shared" si="10"/>
        <v>1.1428571428571428</v>
      </c>
      <c r="Q26" s="435" t="e">
        <f t="shared" si="11"/>
        <v>#REF!</v>
      </c>
      <c r="R26" s="435" t="e">
        <f t="shared" si="11"/>
        <v>#REF!</v>
      </c>
      <c r="S26" s="406">
        <v>0</v>
      </c>
    </row>
    <row r="27" spans="1:19" s="440" customFormat="1" ht="54.75" customHeight="1" x14ac:dyDescent="0.25">
      <c r="A27" s="441" t="s">
        <v>171</v>
      </c>
      <c r="B27" s="434">
        <f t="shared" si="9"/>
        <v>46</v>
      </c>
      <c r="C27" s="434">
        <f t="shared" si="9"/>
        <v>49.4</v>
      </c>
      <c r="D27" s="414">
        <f>C27/B27</f>
        <v>1.0739130434782609</v>
      </c>
      <c r="E27" s="415">
        <f>'ПОЛУСТАЦ (ДИ)'!I23+стационар!F25</f>
        <v>566</v>
      </c>
      <c r="F27" s="415">
        <f>'ПОЛУСТАЦ (ДИ)'!J23+стационар!G25</f>
        <v>214.55729166666666</v>
      </c>
      <c r="G27" s="423">
        <f t="shared" si="7"/>
        <v>0.37907648704358066</v>
      </c>
      <c r="H27" s="244">
        <v>28</v>
      </c>
      <c r="I27" s="244">
        <v>32</v>
      </c>
      <c r="J27" s="401">
        <f>I27/H27</f>
        <v>1.1428571428571428</v>
      </c>
      <c r="K27" s="417" t="e">
        <f>#REF!</f>
        <v>#REF!</v>
      </c>
      <c r="L27" s="417" t="e">
        <f>#REF!</f>
        <v>#REF!</v>
      </c>
      <c r="M27" s="255" t="e">
        <f t="shared" si="8"/>
        <v>#REF!</v>
      </c>
      <c r="N27" s="438">
        <v>18</v>
      </c>
      <c r="O27" s="439">
        <v>17.399999999999999</v>
      </c>
      <c r="P27" s="404">
        <f t="shared" si="10"/>
        <v>0.96666666666666656</v>
      </c>
      <c r="Q27" s="435" t="e">
        <f t="shared" si="11"/>
        <v>#REF!</v>
      </c>
      <c r="R27" s="435" t="e">
        <f t="shared" si="11"/>
        <v>#REF!</v>
      </c>
      <c r="S27" s="406" t="e">
        <f>R27/Q27</f>
        <v>#REF!</v>
      </c>
    </row>
    <row r="28" spans="1:19" s="440" customFormat="1" ht="15.75" x14ac:dyDescent="0.25">
      <c r="A28" s="442" t="s">
        <v>172</v>
      </c>
      <c r="B28" s="434"/>
      <c r="C28" s="434"/>
      <c r="D28" s="414"/>
      <c r="E28" s="398">
        <f>'ПОЛУСТАЦ (ДИ)'!I24+стационар!F26</f>
        <v>1713</v>
      </c>
      <c r="F28" s="398">
        <f>'ПОЛУСТАЦ (ДИ)'!J24+стационар!G26</f>
        <v>531.50260416666663</v>
      </c>
      <c r="G28" s="399">
        <f t="shared" si="7"/>
        <v>0.31027589268340144</v>
      </c>
      <c r="H28" s="443"/>
      <c r="I28" s="443"/>
      <c r="J28" s="401"/>
      <c r="K28" s="444" t="e">
        <f>SUM(K29:K31)</f>
        <v>#REF!</v>
      </c>
      <c r="L28" s="445" t="e">
        <f>SUM(L29:L31)</f>
        <v>#REF!</v>
      </c>
      <c r="M28" s="268" t="e">
        <f t="shared" si="8"/>
        <v>#REF!</v>
      </c>
      <c r="N28" s="446"/>
      <c r="O28" s="447"/>
      <c r="P28" s="404"/>
      <c r="Q28" s="446" t="e">
        <f>Q29+Q30+Q31</f>
        <v>#REF!</v>
      </c>
      <c r="R28" s="446" t="e">
        <f>R29+R30+R31</f>
        <v>#REF!</v>
      </c>
      <c r="S28" s="406" t="e">
        <f>R28/Q28</f>
        <v>#REF!</v>
      </c>
    </row>
    <row r="29" spans="1:19" s="440" customFormat="1" ht="15" customHeight="1" x14ac:dyDescent="0.25">
      <c r="A29" s="448" t="s">
        <v>47</v>
      </c>
      <c r="B29" s="434">
        <f t="shared" ref="B29:C31" si="12">H29+N29</f>
        <v>46</v>
      </c>
      <c r="C29" s="434">
        <f t="shared" si="12"/>
        <v>47.7</v>
      </c>
      <c r="D29" s="414">
        <f>C29/B29</f>
        <v>1.0369565217391306</v>
      </c>
      <c r="E29" s="415">
        <f>'ПОЛУСТАЦ (ДИ)'!I25+стационар!F27</f>
        <v>504</v>
      </c>
      <c r="F29" s="415">
        <f>'ПОЛУСТАЦ (ДИ)'!J25+стационар!G27</f>
        <v>105.5</v>
      </c>
      <c r="G29" s="423">
        <f t="shared" si="7"/>
        <v>0.20932539682539683</v>
      </c>
      <c r="H29" s="244">
        <v>28</v>
      </c>
      <c r="I29" s="244">
        <v>31.7</v>
      </c>
      <c r="J29" s="401">
        <f>I29/H29</f>
        <v>1.1321428571428571</v>
      </c>
      <c r="K29" s="251" t="e">
        <f>#REF!</f>
        <v>#REF!</v>
      </c>
      <c r="L29" s="251" t="e">
        <f>#REF!</f>
        <v>#REF!</v>
      </c>
      <c r="M29" s="255" t="e">
        <f t="shared" si="8"/>
        <v>#REF!</v>
      </c>
      <c r="N29" s="438">
        <v>18</v>
      </c>
      <c r="O29" s="439">
        <v>16</v>
      </c>
      <c r="P29" s="404">
        <f>O29/N29</f>
        <v>0.88888888888888884</v>
      </c>
      <c r="Q29" s="449" t="e">
        <f t="shared" ref="Q29:R31" si="13">E29+K29</f>
        <v>#REF!</v>
      </c>
      <c r="R29" s="449" t="e">
        <f t="shared" si="13"/>
        <v>#REF!</v>
      </c>
      <c r="S29" s="406" t="e">
        <f>R29/Q29</f>
        <v>#REF!</v>
      </c>
    </row>
    <row r="30" spans="1:19" s="440" customFormat="1" ht="15.75" x14ac:dyDescent="0.25">
      <c r="A30" s="450" t="s">
        <v>49</v>
      </c>
      <c r="B30" s="434">
        <f t="shared" si="12"/>
        <v>46</v>
      </c>
      <c r="C30" s="434">
        <f t="shared" si="12"/>
        <v>48</v>
      </c>
      <c r="D30" s="414">
        <f>C30/B30</f>
        <v>1.0434782608695652</v>
      </c>
      <c r="E30" s="415">
        <f>'ПОЛУСТАЦ (ДИ)'!I26+стационар!F28</f>
        <v>750</v>
      </c>
      <c r="F30" s="415">
        <f>'ПОЛУСТАЦ (ДИ)'!J26+стационар!G28</f>
        <v>212.50520833333334</v>
      </c>
      <c r="G30" s="423">
        <f t="shared" si="7"/>
        <v>0.28334027777777782</v>
      </c>
      <c r="H30" s="416">
        <v>28</v>
      </c>
      <c r="I30" s="416">
        <v>32</v>
      </c>
      <c r="J30" s="401">
        <f>I30/H30</f>
        <v>1.1428571428571428</v>
      </c>
      <c r="K30" s="251" t="e">
        <f>#REF!</f>
        <v>#REF!</v>
      </c>
      <c r="L30" s="251" t="e">
        <f>#REF!</f>
        <v>#REF!</v>
      </c>
      <c r="M30" s="418" t="e">
        <f t="shared" si="8"/>
        <v>#REF!</v>
      </c>
      <c r="N30" s="419">
        <v>18</v>
      </c>
      <c r="O30" s="419">
        <v>16</v>
      </c>
      <c r="P30" s="404">
        <f>O30/N30</f>
        <v>0.88888888888888884</v>
      </c>
      <c r="Q30" s="449" t="e">
        <f t="shared" si="13"/>
        <v>#REF!</v>
      </c>
      <c r="R30" s="449" t="e">
        <f t="shared" si="13"/>
        <v>#REF!</v>
      </c>
      <c r="S30" s="406" t="e">
        <f>R30/Q30</f>
        <v>#REF!</v>
      </c>
    </row>
    <row r="31" spans="1:19" s="440" customFormat="1" ht="25.5" x14ac:dyDescent="0.25">
      <c r="A31" s="451" t="s">
        <v>51</v>
      </c>
      <c r="B31" s="434">
        <f t="shared" si="12"/>
        <v>0</v>
      </c>
      <c r="C31" s="434">
        <f t="shared" si="12"/>
        <v>0</v>
      </c>
      <c r="D31" s="414">
        <v>0</v>
      </c>
      <c r="E31" s="415">
        <f>'ПОЛУСТАЦ (ДИ)'!I27+стационар!F29</f>
        <v>459</v>
      </c>
      <c r="F31" s="415">
        <f>'ПОЛУСТАЦ (ДИ)'!J27+стационар!G29</f>
        <v>214</v>
      </c>
      <c r="G31" s="423">
        <v>0</v>
      </c>
      <c r="H31" s="244">
        <v>0</v>
      </c>
      <c r="I31" s="244">
        <v>0</v>
      </c>
      <c r="J31" s="401">
        <v>0</v>
      </c>
      <c r="K31" s="251" t="e">
        <f>#REF!</f>
        <v>#REF!</v>
      </c>
      <c r="L31" s="251" t="e">
        <f>#REF!</f>
        <v>#REF!</v>
      </c>
      <c r="M31" s="255">
        <v>0</v>
      </c>
      <c r="N31" s="438">
        <v>0</v>
      </c>
      <c r="O31" s="438">
        <v>0</v>
      </c>
      <c r="P31" s="404">
        <v>0</v>
      </c>
      <c r="Q31" s="449" t="e">
        <f t="shared" si="13"/>
        <v>#REF!</v>
      </c>
      <c r="R31" s="449" t="e">
        <f t="shared" si="13"/>
        <v>#REF!</v>
      </c>
      <c r="S31" s="406">
        <v>0</v>
      </c>
    </row>
    <row r="32" spans="1:19" s="440" customFormat="1" ht="15.75" x14ac:dyDescent="0.25">
      <c r="A32" s="442" t="s">
        <v>138</v>
      </c>
      <c r="B32" s="434"/>
      <c r="C32" s="434"/>
      <c r="D32" s="414"/>
      <c r="E32" s="398">
        <f>'ПОЛУСТАЦ (ДИ)'!I28+стационар!F30</f>
        <v>5009</v>
      </c>
      <c r="F32" s="398">
        <f>'ПОЛУСТАЦ (ДИ)'!J28+стационар!G30</f>
        <v>1638.501414427157</v>
      </c>
      <c r="G32" s="399">
        <f>F32/E32</f>
        <v>0.32711148221744002</v>
      </c>
      <c r="H32" s="443"/>
      <c r="I32" s="443"/>
      <c r="J32" s="401"/>
      <c r="K32" s="444" t="e">
        <f>SUM(K33:K37)</f>
        <v>#REF!</v>
      </c>
      <c r="L32" s="445" t="e">
        <f>SUM(L33:L37)</f>
        <v>#REF!</v>
      </c>
      <c r="M32" s="268" t="e">
        <f>L32/K32</f>
        <v>#REF!</v>
      </c>
      <c r="N32" s="446"/>
      <c r="O32" s="446"/>
      <c r="P32" s="404"/>
      <c r="Q32" s="446" t="e">
        <f>SUM(Q33:Q37)</f>
        <v>#REF!</v>
      </c>
      <c r="R32" s="446" t="e">
        <f>SUM(R33:R37)</f>
        <v>#REF!</v>
      </c>
      <c r="S32" s="406" t="e">
        <f>R32/Q32</f>
        <v>#REF!</v>
      </c>
    </row>
    <row r="33" spans="1:19" ht="38.25" x14ac:dyDescent="0.25">
      <c r="A33" s="452" t="s">
        <v>54</v>
      </c>
      <c r="B33" s="434">
        <f t="shared" ref="B33:C37" si="14">H33+N33</f>
        <v>0</v>
      </c>
      <c r="C33" s="434">
        <f t="shared" si="14"/>
        <v>0</v>
      </c>
      <c r="D33" s="414">
        <v>0</v>
      </c>
      <c r="E33" s="415">
        <f>'ПОЛУСТАЦ (ДИ)'!I29+стационар!F31</f>
        <v>18</v>
      </c>
      <c r="F33" s="415">
        <f>'ПОЛУСТАЦ (ДИ)'!J29+стационар!G31</f>
        <v>9</v>
      </c>
      <c r="G33" s="423">
        <v>0</v>
      </c>
      <c r="H33" s="244">
        <v>0</v>
      </c>
      <c r="I33" s="244">
        <v>0</v>
      </c>
      <c r="J33" s="401">
        <v>0</v>
      </c>
      <c r="K33" s="417" t="e">
        <f>#REF!</f>
        <v>#REF!</v>
      </c>
      <c r="L33" s="417" t="e">
        <f>#REF!</f>
        <v>#REF!</v>
      </c>
      <c r="M33" s="417">
        <v>0</v>
      </c>
      <c r="N33" s="419">
        <v>0</v>
      </c>
      <c r="O33" s="419">
        <v>0</v>
      </c>
      <c r="P33" s="404">
        <v>0</v>
      </c>
      <c r="Q33" s="435" t="e">
        <f t="shared" ref="Q33:R37" si="15">E33+K33</f>
        <v>#REF!</v>
      </c>
      <c r="R33" s="435" t="e">
        <f t="shared" si="15"/>
        <v>#REF!</v>
      </c>
      <c r="S33" s="406">
        <v>0</v>
      </c>
    </row>
    <row r="34" spans="1:19" ht="38.25" x14ac:dyDescent="0.25">
      <c r="A34" s="452" t="s">
        <v>56</v>
      </c>
      <c r="B34" s="434">
        <f t="shared" si="14"/>
        <v>0</v>
      </c>
      <c r="C34" s="434">
        <f t="shared" si="14"/>
        <v>0</v>
      </c>
      <c r="D34" s="414">
        <v>0</v>
      </c>
      <c r="E34" s="415">
        <f>'ПОЛУСТАЦ (ДИ)'!I30+стационар!F32</f>
        <v>459</v>
      </c>
      <c r="F34" s="415">
        <f>'ПОЛУСТАЦ (ДИ)'!J30+стационар!G32</f>
        <v>215</v>
      </c>
      <c r="G34" s="423">
        <v>0</v>
      </c>
      <c r="H34" s="244">
        <v>0</v>
      </c>
      <c r="I34" s="244">
        <v>0</v>
      </c>
      <c r="J34" s="401">
        <v>0</v>
      </c>
      <c r="K34" s="417" t="e">
        <f>#REF!</f>
        <v>#REF!</v>
      </c>
      <c r="L34" s="417" t="e">
        <f>#REF!</f>
        <v>#REF!</v>
      </c>
      <c r="M34" s="417">
        <v>0</v>
      </c>
      <c r="N34" s="419">
        <v>0</v>
      </c>
      <c r="O34" s="419">
        <v>0</v>
      </c>
      <c r="P34" s="404">
        <v>0</v>
      </c>
      <c r="Q34" s="435" t="e">
        <f t="shared" si="15"/>
        <v>#REF!</v>
      </c>
      <c r="R34" s="435" t="e">
        <f t="shared" si="15"/>
        <v>#REF!</v>
      </c>
      <c r="S34" s="406">
        <v>0</v>
      </c>
    </row>
    <row r="35" spans="1:19" ht="15.75" x14ac:dyDescent="0.25">
      <c r="A35" s="452" t="s">
        <v>58</v>
      </c>
      <c r="B35" s="434">
        <f t="shared" si="14"/>
        <v>0</v>
      </c>
      <c r="C35" s="434">
        <f t="shared" si="14"/>
        <v>0</v>
      </c>
      <c r="D35" s="414">
        <v>0</v>
      </c>
      <c r="E35" s="415">
        <f>'ПОЛУСТАЦ (ДИ)'!I31+стационар!F33</f>
        <v>459</v>
      </c>
      <c r="F35" s="415">
        <f>'ПОЛУСТАЦ (ДИ)'!J31+стационар!G33</f>
        <v>213</v>
      </c>
      <c r="G35" s="423">
        <v>0</v>
      </c>
      <c r="H35" s="244">
        <v>0</v>
      </c>
      <c r="I35" s="244">
        <v>0</v>
      </c>
      <c r="J35" s="401">
        <v>0</v>
      </c>
      <c r="K35" s="417" t="e">
        <f>#REF!</f>
        <v>#REF!</v>
      </c>
      <c r="L35" s="417" t="e">
        <f>#REF!</f>
        <v>#REF!</v>
      </c>
      <c r="M35" s="417">
        <v>0</v>
      </c>
      <c r="N35" s="419">
        <v>0</v>
      </c>
      <c r="O35" s="419">
        <v>0</v>
      </c>
      <c r="P35" s="404">
        <v>0</v>
      </c>
      <c r="Q35" s="435" t="e">
        <f t="shared" si="15"/>
        <v>#REF!</v>
      </c>
      <c r="R35" s="435" t="e">
        <f t="shared" si="15"/>
        <v>#REF!</v>
      </c>
      <c r="S35" s="406">
        <v>0</v>
      </c>
    </row>
    <row r="36" spans="1:19" ht="15.75" x14ac:dyDescent="0.25">
      <c r="A36" s="453" t="s">
        <v>60</v>
      </c>
      <c r="B36" s="434">
        <f t="shared" si="14"/>
        <v>30</v>
      </c>
      <c r="C36" s="434">
        <f t="shared" si="14"/>
        <v>28</v>
      </c>
      <c r="D36" s="414">
        <f>C36/B36</f>
        <v>0.93333333333333335</v>
      </c>
      <c r="E36" s="415">
        <f>'ПОЛУСТАЦ (ДИ)'!I32+стационар!F34</f>
        <v>3371</v>
      </c>
      <c r="F36" s="415">
        <f>'ПОЛУСТАЦ (ДИ)'!J32+стационар!G34</f>
        <v>996.50174825174827</v>
      </c>
      <c r="G36" s="423">
        <f>F36/E36</f>
        <v>0.29561013000645159</v>
      </c>
      <c r="H36" s="244">
        <v>22</v>
      </c>
      <c r="I36" s="244">
        <v>24</v>
      </c>
      <c r="J36" s="401">
        <f>I36/H36</f>
        <v>1.0909090909090908</v>
      </c>
      <c r="K36" s="417" t="e">
        <f>#REF!</f>
        <v>#REF!</v>
      </c>
      <c r="L36" s="417" t="e">
        <f>#REF!</f>
        <v>#REF!</v>
      </c>
      <c r="M36" s="418" t="e">
        <f>L36/K36</f>
        <v>#REF!</v>
      </c>
      <c r="N36" s="419">
        <v>8</v>
      </c>
      <c r="O36" s="419">
        <v>4</v>
      </c>
      <c r="P36" s="404">
        <f>O36/N36</f>
        <v>0.5</v>
      </c>
      <c r="Q36" s="435" t="e">
        <f t="shared" si="15"/>
        <v>#REF!</v>
      </c>
      <c r="R36" s="435" t="e">
        <f t="shared" si="15"/>
        <v>#REF!</v>
      </c>
      <c r="S36" s="406" t="e">
        <f>R36/Q36</f>
        <v>#REF!</v>
      </c>
    </row>
    <row r="37" spans="1:19" ht="15.75" x14ac:dyDescent="0.25">
      <c r="A37" s="454" t="s">
        <v>173</v>
      </c>
      <c r="B37" s="434">
        <f t="shared" si="14"/>
        <v>38</v>
      </c>
      <c r="C37" s="434">
        <f t="shared" si="14"/>
        <v>43</v>
      </c>
      <c r="D37" s="414">
        <f>C37/B37</f>
        <v>1.131578947368421</v>
      </c>
      <c r="E37" s="415">
        <f>'ПОЛУСТАЦ (ДИ)'!I33+стационар!F35</f>
        <v>702</v>
      </c>
      <c r="F37" s="415">
        <f>'ПОЛУСТАЦ (ДИ)'!J33+стационар!G35</f>
        <v>205.5</v>
      </c>
      <c r="G37" s="423">
        <f>F37/E37</f>
        <v>0.29273504273504275</v>
      </c>
      <c r="H37" s="244">
        <v>28</v>
      </c>
      <c r="I37" s="244">
        <v>32</v>
      </c>
      <c r="J37" s="401">
        <f>I37/H37</f>
        <v>1.1428571428571428</v>
      </c>
      <c r="K37" s="417" t="e">
        <f>#REF!</f>
        <v>#REF!</v>
      </c>
      <c r="L37" s="417" t="e">
        <f>#REF!</f>
        <v>#REF!</v>
      </c>
      <c r="M37" s="418" t="e">
        <f>L37/K37</f>
        <v>#REF!</v>
      </c>
      <c r="N37" s="419">
        <v>10</v>
      </c>
      <c r="O37" s="419">
        <v>11</v>
      </c>
      <c r="P37" s="404">
        <f>O37/N37</f>
        <v>1.1000000000000001</v>
      </c>
      <c r="Q37" s="435" t="e">
        <f t="shared" si="15"/>
        <v>#REF!</v>
      </c>
      <c r="R37" s="435" t="e">
        <f t="shared" si="15"/>
        <v>#REF!</v>
      </c>
      <c r="S37" s="406" t="e">
        <f>R37/Q37</f>
        <v>#REF!</v>
      </c>
    </row>
    <row r="38" spans="1:19" ht="25.5" customHeight="1" x14ac:dyDescent="0.25">
      <c r="A38" s="455" t="s">
        <v>139</v>
      </c>
      <c r="B38" s="434"/>
      <c r="C38" s="434"/>
      <c r="D38" s="414"/>
      <c r="E38" s="398">
        <f>'ПОЛУСТАЦ (ДИ)'!I34+стационар!F36</f>
        <v>1377</v>
      </c>
      <c r="F38" s="398">
        <f>'ПОЛУСТАЦ (ДИ)'!J34+стационар!G36</f>
        <v>636</v>
      </c>
      <c r="G38" s="399">
        <f>F38/E38</f>
        <v>0.46187363834422657</v>
      </c>
      <c r="H38" s="430"/>
      <c r="I38" s="430"/>
      <c r="J38" s="401"/>
      <c r="K38" s="398" t="e">
        <f>SUM(K39:K41)</f>
        <v>#REF!</v>
      </c>
      <c r="L38" s="402" t="e">
        <f>SUM(L39:L41)</f>
        <v>#REF!</v>
      </c>
      <c r="M38" s="401" t="e">
        <f>L38/K38</f>
        <v>#REF!</v>
      </c>
      <c r="N38" s="419"/>
      <c r="O38" s="419"/>
      <c r="P38" s="404"/>
      <c r="Q38" s="431" t="e">
        <f>Q39+Q40+Q41</f>
        <v>#REF!</v>
      </c>
      <c r="R38" s="431" t="e">
        <f>R39+R40+R41</f>
        <v>#REF!</v>
      </c>
      <c r="S38" s="406">
        <v>0</v>
      </c>
    </row>
    <row r="39" spans="1:19" ht="25.5" x14ac:dyDescent="0.25">
      <c r="A39" s="456" t="s">
        <v>65</v>
      </c>
      <c r="B39" s="434">
        <f t="shared" ref="B39:C41" si="16">H39+N39</f>
        <v>4</v>
      </c>
      <c r="C39" s="434">
        <f t="shared" si="16"/>
        <v>4</v>
      </c>
      <c r="D39" s="414">
        <f>C39/B39</f>
        <v>1</v>
      </c>
      <c r="E39" s="415">
        <f>'ПОЛУСТАЦ (ДИ)'!I35+стационар!F37</f>
        <v>918</v>
      </c>
      <c r="F39" s="415">
        <f>'ПОЛУСТАЦ (ДИ)'!J35+стационар!G37</f>
        <v>423</v>
      </c>
      <c r="G39" s="423">
        <f>F39/E39</f>
        <v>0.46078431372549017</v>
      </c>
      <c r="H39" s="244">
        <v>4</v>
      </c>
      <c r="I39" s="244">
        <v>4</v>
      </c>
      <c r="J39" s="401">
        <f>I39/H39</f>
        <v>1</v>
      </c>
      <c r="K39" s="417" t="e">
        <f>#REF!</f>
        <v>#REF!</v>
      </c>
      <c r="L39" s="417" t="e">
        <f>#REF!</f>
        <v>#REF!</v>
      </c>
      <c r="M39" s="457" t="e">
        <f>L39/K39</f>
        <v>#REF!</v>
      </c>
      <c r="N39" s="419">
        <v>0</v>
      </c>
      <c r="O39" s="419">
        <v>0</v>
      </c>
      <c r="P39" s="404">
        <v>0</v>
      </c>
      <c r="Q39" s="435" t="e">
        <f t="shared" ref="Q39:R41" si="17">E39+K39</f>
        <v>#REF!</v>
      </c>
      <c r="R39" s="435" t="e">
        <f t="shared" si="17"/>
        <v>#REF!</v>
      </c>
      <c r="S39" s="406">
        <v>0</v>
      </c>
    </row>
    <row r="40" spans="1:19" ht="28.5" customHeight="1" x14ac:dyDescent="0.25">
      <c r="A40" s="456" t="s">
        <v>66</v>
      </c>
      <c r="B40" s="434">
        <f t="shared" si="16"/>
        <v>0</v>
      </c>
      <c r="C40" s="434">
        <f t="shared" si="16"/>
        <v>0</v>
      </c>
      <c r="D40" s="414">
        <v>0</v>
      </c>
      <c r="E40" s="415">
        <f>'ПОЛУСТАЦ (ДИ)'!I36+стационар!F38</f>
        <v>0</v>
      </c>
      <c r="F40" s="415">
        <f>'ПОЛУСТАЦ (ДИ)'!J36+стационар!G38</f>
        <v>0</v>
      </c>
      <c r="G40" s="423">
        <v>0</v>
      </c>
      <c r="H40" s="244">
        <v>0</v>
      </c>
      <c r="I40" s="244">
        <v>0</v>
      </c>
      <c r="J40" s="401">
        <v>0</v>
      </c>
      <c r="K40" s="417" t="e">
        <f>#REF!</f>
        <v>#REF!</v>
      </c>
      <c r="L40" s="417" t="e">
        <f>#REF!</f>
        <v>#REF!</v>
      </c>
      <c r="M40" s="417">
        <v>0</v>
      </c>
      <c r="N40" s="419">
        <v>0</v>
      </c>
      <c r="O40" s="419">
        <v>0</v>
      </c>
      <c r="P40" s="404">
        <v>0</v>
      </c>
      <c r="Q40" s="435" t="e">
        <f t="shared" si="17"/>
        <v>#REF!</v>
      </c>
      <c r="R40" s="435" t="e">
        <f t="shared" si="17"/>
        <v>#REF!</v>
      </c>
      <c r="S40" s="406">
        <v>0</v>
      </c>
    </row>
    <row r="41" spans="1:19" ht="27.75" customHeight="1" x14ac:dyDescent="0.25">
      <c r="A41" s="456" t="s">
        <v>68</v>
      </c>
      <c r="B41" s="434">
        <f t="shared" si="16"/>
        <v>0</v>
      </c>
      <c r="C41" s="434">
        <f t="shared" si="16"/>
        <v>0</v>
      </c>
      <c r="D41" s="414">
        <v>0</v>
      </c>
      <c r="E41" s="415">
        <f>'ПОЛУСТАЦ (ДИ)'!I37+стационар!F39</f>
        <v>459</v>
      </c>
      <c r="F41" s="415">
        <f>'ПОЛУСТАЦ (ДИ)'!J37+стационар!G39</f>
        <v>213</v>
      </c>
      <c r="G41" s="423">
        <v>0</v>
      </c>
      <c r="H41" s="244">
        <v>0</v>
      </c>
      <c r="I41" s="244">
        <v>0</v>
      </c>
      <c r="J41" s="401">
        <v>0</v>
      </c>
      <c r="K41" s="417" t="e">
        <f>#REF!</f>
        <v>#REF!</v>
      </c>
      <c r="L41" s="417" t="e">
        <f>#REF!</f>
        <v>#REF!</v>
      </c>
      <c r="M41" s="417">
        <v>0</v>
      </c>
      <c r="N41" s="419">
        <v>0</v>
      </c>
      <c r="O41" s="419">
        <v>0</v>
      </c>
      <c r="P41" s="404">
        <v>0</v>
      </c>
      <c r="Q41" s="435" t="e">
        <f t="shared" si="17"/>
        <v>#REF!</v>
      </c>
      <c r="R41" s="435" t="e">
        <f t="shared" si="17"/>
        <v>#REF!</v>
      </c>
      <c r="S41" s="406">
        <v>0</v>
      </c>
    </row>
    <row r="42" spans="1:19" ht="15.75" x14ac:dyDescent="0.25">
      <c r="A42" s="455" t="s">
        <v>140</v>
      </c>
      <c r="B42" s="434"/>
      <c r="C42" s="434"/>
      <c r="D42" s="414"/>
      <c r="E42" s="398">
        <f>'ПОЛУСТАЦ (ДИ)'!I38+стационар!F40</f>
        <v>601</v>
      </c>
      <c r="F42" s="398">
        <f>'ПОЛУСТАЦ (ДИ)'!J38+стационар!G40</f>
        <v>161.50181159420291</v>
      </c>
      <c r="G42" s="399">
        <f>F42/E42</f>
        <v>0.26872181629651065</v>
      </c>
      <c r="H42" s="430"/>
      <c r="I42" s="430"/>
      <c r="J42" s="401"/>
      <c r="K42" s="398" t="e">
        <f>SUM(K43:K45)</f>
        <v>#REF!</v>
      </c>
      <c r="L42" s="402" t="e">
        <f>SUM(L43:L45)</f>
        <v>#REF!</v>
      </c>
      <c r="M42" s="458" t="e">
        <f>L42/K42</f>
        <v>#REF!</v>
      </c>
      <c r="N42" s="431"/>
      <c r="O42" s="431"/>
      <c r="P42" s="404"/>
      <c r="Q42" s="431" t="e">
        <f>SUM(Q43:Q45)</f>
        <v>#REF!</v>
      </c>
      <c r="R42" s="431" t="e">
        <f>SUM(R43:R45)</f>
        <v>#REF!</v>
      </c>
      <c r="S42" s="406" t="e">
        <f>R42/Q42</f>
        <v>#REF!</v>
      </c>
    </row>
    <row r="43" spans="1:19" ht="27" customHeight="1" x14ac:dyDescent="0.25">
      <c r="A43" s="452" t="s">
        <v>174</v>
      </c>
      <c r="B43" s="434">
        <f t="shared" ref="B43:C45" si="18">H43+N43</f>
        <v>34</v>
      </c>
      <c r="C43" s="434">
        <f t="shared" si="18"/>
        <v>48</v>
      </c>
      <c r="D43" s="414">
        <f>C43/B43</f>
        <v>1.411764705882353</v>
      </c>
      <c r="E43" s="415">
        <f>'ПОЛУСТАЦ (ДИ)'!I39+стационар!F41</f>
        <v>290</v>
      </c>
      <c r="F43" s="415">
        <f>'ПОЛУСТАЦ (ДИ)'!J39+стационар!G41</f>
        <v>54.505555555555553</v>
      </c>
      <c r="G43" s="423">
        <f>F43/E43</f>
        <v>0.18795019157088122</v>
      </c>
      <c r="H43" s="244">
        <v>23</v>
      </c>
      <c r="I43" s="244">
        <v>32</v>
      </c>
      <c r="J43" s="401">
        <f>I43/H43</f>
        <v>1.3913043478260869</v>
      </c>
      <c r="K43" s="417" t="e">
        <f>#REF!</f>
        <v>#REF!</v>
      </c>
      <c r="L43" s="417" t="e">
        <f>#REF!</f>
        <v>#REF!</v>
      </c>
      <c r="M43" s="418" t="e">
        <f>L43/K43</f>
        <v>#REF!</v>
      </c>
      <c r="N43" s="419">
        <v>11</v>
      </c>
      <c r="O43" s="419">
        <v>16</v>
      </c>
      <c r="P43" s="404">
        <f>O43/N43</f>
        <v>1.4545454545454546</v>
      </c>
      <c r="Q43" s="435" t="e">
        <f t="shared" ref="Q43:R45" si="19">E43+K43</f>
        <v>#REF!</v>
      </c>
      <c r="R43" s="435" t="e">
        <f t="shared" si="19"/>
        <v>#REF!</v>
      </c>
      <c r="S43" s="406" t="e">
        <f>R43/Q43</f>
        <v>#REF!</v>
      </c>
    </row>
    <row r="44" spans="1:19" ht="15.75" x14ac:dyDescent="0.25">
      <c r="A44" s="459" t="s">
        <v>175</v>
      </c>
      <c r="B44" s="434">
        <f t="shared" si="18"/>
        <v>37</v>
      </c>
      <c r="C44" s="434">
        <f t="shared" si="18"/>
        <v>48</v>
      </c>
      <c r="D44" s="414">
        <f>C44/B44</f>
        <v>1.2972972972972974</v>
      </c>
      <c r="E44" s="415">
        <f>'ПОЛУСТАЦ (ДИ)'!I40+стационар!F42</f>
        <v>108</v>
      </c>
      <c r="F44" s="415">
        <f>'ПОЛУСТАЦ (ДИ)'!J40+стационар!G42</f>
        <v>54</v>
      </c>
      <c r="G44" s="423">
        <f>F44/E44</f>
        <v>0.5</v>
      </c>
      <c r="H44" s="244">
        <v>28</v>
      </c>
      <c r="I44" s="244">
        <v>32</v>
      </c>
      <c r="J44" s="401">
        <f>I44/H44</f>
        <v>1.1428571428571428</v>
      </c>
      <c r="K44" s="417" t="e">
        <f>#REF!</f>
        <v>#REF!</v>
      </c>
      <c r="L44" s="417" t="e">
        <f>#REF!</f>
        <v>#REF!</v>
      </c>
      <c r="M44" s="418" t="e">
        <f>L44/K44</f>
        <v>#REF!</v>
      </c>
      <c r="N44" s="419">
        <v>9</v>
      </c>
      <c r="O44" s="419">
        <v>16</v>
      </c>
      <c r="P44" s="404">
        <f>O44/N44</f>
        <v>1.7777777777777777</v>
      </c>
      <c r="Q44" s="435" t="e">
        <f t="shared" si="19"/>
        <v>#REF!</v>
      </c>
      <c r="R44" s="435" t="e">
        <f t="shared" si="19"/>
        <v>#REF!</v>
      </c>
      <c r="S44" s="406" t="e">
        <f>R44/Q44</f>
        <v>#REF!</v>
      </c>
    </row>
    <row r="45" spans="1:19" ht="15.75" x14ac:dyDescent="0.25">
      <c r="A45" s="452" t="s">
        <v>75</v>
      </c>
      <c r="B45" s="434">
        <f t="shared" si="18"/>
        <v>0</v>
      </c>
      <c r="C45" s="434">
        <f t="shared" si="18"/>
        <v>0</v>
      </c>
      <c r="D45" s="414">
        <v>0</v>
      </c>
      <c r="E45" s="415">
        <f>'ПОЛУСТАЦ (ДИ)'!I41+стационар!F43</f>
        <v>203</v>
      </c>
      <c r="F45" s="415">
        <f>'ПОЛУСТАЦ (ДИ)'!J41+стационар!G43</f>
        <v>53.494791666666664</v>
      </c>
      <c r="G45" s="423">
        <v>0</v>
      </c>
      <c r="H45" s="244">
        <v>0</v>
      </c>
      <c r="I45" s="244">
        <v>0</v>
      </c>
      <c r="J45" s="401">
        <v>0</v>
      </c>
      <c r="K45" s="417" t="e">
        <f>#REF!</f>
        <v>#REF!</v>
      </c>
      <c r="L45" s="417" t="e">
        <f>#REF!</f>
        <v>#REF!</v>
      </c>
      <c r="M45" s="418">
        <v>0</v>
      </c>
      <c r="N45" s="419">
        <v>0</v>
      </c>
      <c r="O45" s="419">
        <v>0</v>
      </c>
      <c r="P45" s="404">
        <v>0</v>
      </c>
      <c r="Q45" s="435" t="e">
        <f t="shared" si="19"/>
        <v>#REF!</v>
      </c>
      <c r="R45" s="435" t="e">
        <f t="shared" si="19"/>
        <v>#REF!</v>
      </c>
      <c r="S45" s="406">
        <v>0</v>
      </c>
    </row>
    <row r="46" spans="1:19" ht="25.5" x14ac:dyDescent="0.25">
      <c r="A46" s="460" t="s">
        <v>141</v>
      </c>
      <c r="B46" s="434"/>
      <c r="C46" s="434"/>
      <c r="D46" s="414"/>
      <c r="E46" s="398">
        <f>'ПОЛУСТАЦ (ДИ)'!I42+стационар!F44</f>
        <v>7722</v>
      </c>
      <c r="F46" s="398">
        <f>'ПОЛУСТАЦ (ДИ)'!J42+стационар!G44</f>
        <v>1172.4861007462687</v>
      </c>
      <c r="G46" s="399">
        <f>F46/E46</f>
        <v>0.15183710188374366</v>
      </c>
      <c r="H46" s="400"/>
      <c r="I46" s="400"/>
      <c r="J46" s="401"/>
      <c r="K46" s="402" t="e">
        <f>SUM(K47:K50)</f>
        <v>#REF!</v>
      </c>
      <c r="L46" s="402" t="e">
        <f>SUM(L47:L50)</f>
        <v>#REF!</v>
      </c>
      <c r="M46" s="458" t="e">
        <f>L46/K46</f>
        <v>#REF!</v>
      </c>
      <c r="N46" s="431"/>
      <c r="O46" s="431"/>
      <c r="P46" s="404"/>
      <c r="Q46" s="431" t="e">
        <f>SUM(Q47:Q50)</f>
        <v>#REF!</v>
      </c>
      <c r="R46" s="431" t="e">
        <f>SUM(R47:R50)</f>
        <v>#REF!</v>
      </c>
      <c r="S46" s="406" t="e">
        <f>R46/Q46</f>
        <v>#REF!</v>
      </c>
    </row>
    <row r="47" spans="1:19" ht="25.5" x14ac:dyDescent="0.25">
      <c r="A47" s="456" t="s">
        <v>176</v>
      </c>
      <c r="B47" s="434">
        <f t="shared" ref="B47:C49" si="20">H47+N47</f>
        <v>23</v>
      </c>
      <c r="C47" s="434">
        <f t="shared" si="20"/>
        <v>27</v>
      </c>
      <c r="D47" s="414">
        <f>C47/B47</f>
        <v>1.173913043478261</v>
      </c>
      <c r="E47" s="415">
        <f>'ПОЛУСТАЦ (ДИ)'!I43+стационар!F45</f>
        <v>246</v>
      </c>
      <c r="F47" s="415">
        <f>'ПОЛУСТАЦ (ДИ)'!J43+стационар!G45</f>
        <v>107.5</v>
      </c>
      <c r="G47" s="423">
        <f>F47/E47</f>
        <v>0.43699186991869921</v>
      </c>
      <c r="H47" s="244">
        <v>13</v>
      </c>
      <c r="I47" s="244">
        <v>17</v>
      </c>
      <c r="J47" s="401">
        <f>I47/H47</f>
        <v>1.3076923076923077</v>
      </c>
      <c r="K47" s="417" t="e">
        <f>#REF!</f>
        <v>#REF!</v>
      </c>
      <c r="L47" s="417" t="e">
        <f>#REF!</f>
        <v>#REF!</v>
      </c>
      <c r="M47" s="418" t="e">
        <f>L47/K47</f>
        <v>#REF!</v>
      </c>
      <c r="N47" s="419">
        <v>10</v>
      </c>
      <c r="O47" s="419">
        <v>10</v>
      </c>
      <c r="P47" s="404">
        <f>O47/N47</f>
        <v>1</v>
      </c>
      <c r="Q47" s="435" t="e">
        <f t="shared" ref="Q47:R50" si="21">E47+K47</f>
        <v>#REF!</v>
      </c>
      <c r="R47" s="435" t="e">
        <f t="shared" si="21"/>
        <v>#REF!</v>
      </c>
      <c r="S47" s="406" t="e">
        <f>R47/Q47</f>
        <v>#REF!</v>
      </c>
    </row>
    <row r="48" spans="1:19" ht="16.5" customHeight="1" x14ac:dyDescent="0.25">
      <c r="A48" s="456" t="s">
        <v>177</v>
      </c>
      <c r="B48" s="434">
        <f t="shared" si="20"/>
        <v>23</v>
      </c>
      <c r="C48" s="434">
        <f t="shared" si="20"/>
        <v>27</v>
      </c>
      <c r="D48" s="414">
        <f>C48/B48</f>
        <v>1.173913043478261</v>
      </c>
      <c r="E48" s="415">
        <f>'ПОЛУСТАЦ (ДИ)'!I44+стационар!F46</f>
        <v>6099</v>
      </c>
      <c r="F48" s="415">
        <f>'ПОЛУСТАЦ (ДИ)'!J44+стационар!G46</f>
        <v>427.48602251407129</v>
      </c>
      <c r="G48" s="423">
        <f>F48/E48</f>
        <v>7.0091166177089895E-2</v>
      </c>
      <c r="H48" s="244">
        <v>13</v>
      </c>
      <c r="I48" s="245">
        <v>16</v>
      </c>
      <c r="J48" s="401">
        <f>I48/H48</f>
        <v>1.2307692307692308</v>
      </c>
      <c r="K48" s="417" t="e">
        <f>#REF!</f>
        <v>#REF!</v>
      </c>
      <c r="L48" s="417" t="e">
        <f>#REF!</f>
        <v>#REF!</v>
      </c>
      <c r="M48" s="418" t="e">
        <f>L48/K48</f>
        <v>#REF!</v>
      </c>
      <c r="N48" s="419">
        <v>10</v>
      </c>
      <c r="O48" s="419">
        <v>11</v>
      </c>
      <c r="P48" s="404">
        <f>O48/N48</f>
        <v>1.1000000000000001</v>
      </c>
      <c r="Q48" s="435" t="e">
        <f t="shared" si="21"/>
        <v>#REF!</v>
      </c>
      <c r="R48" s="435" t="e">
        <f t="shared" si="21"/>
        <v>#REF!</v>
      </c>
      <c r="S48" s="406" t="e">
        <f>R48/Q48</f>
        <v>#REF!</v>
      </c>
    </row>
    <row r="49" spans="1:19" ht="15.75" x14ac:dyDescent="0.25">
      <c r="A49" s="456" t="s">
        <v>91</v>
      </c>
      <c r="B49" s="434">
        <f t="shared" si="20"/>
        <v>0</v>
      </c>
      <c r="C49" s="434">
        <f t="shared" si="20"/>
        <v>0</v>
      </c>
      <c r="D49" s="414">
        <v>0</v>
      </c>
      <c r="E49" s="415">
        <f>'ПОЛУСТАЦ (ДИ)'!I45+стационар!F47</f>
        <v>459</v>
      </c>
      <c r="F49" s="415">
        <f>'ПОЛУСТАЦ (ДИ)'!J45+стационар!G47</f>
        <v>213</v>
      </c>
      <c r="G49" s="423">
        <v>0</v>
      </c>
      <c r="H49" s="244">
        <v>0</v>
      </c>
      <c r="I49" s="244">
        <v>0</v>
      </c>
      <c r="J49" s="401">
        <v>0</v>
      </c>
      <c r="K49" s="417" t="e">
        <f>#REF!</f>
        <v>#REF!</v>
      </c>
      <c r="L49" s="417" t="e">
        <f>#REF!</f>
        <v>#REF!</v>
      </c>
      <c r="M49" s="417">
        <v>0</v>
      </c>
      <c r="N49" s="419">
        <v>0</v>
      </c>
      <c r="O49" s="419">
        <v>0</v>
      </c>
      <c r="P49" s="404">
        <v>0</v>
      </c>
      <c r="Q49" s="435" t="e">
        <f t="shared" si="21"/>
        <v>#REF!</v>
      </c>
      <c r="R49" s="435" t="e">
        <f t="shared" si="21"/>
        <v>#REF!</v>
      </c>
      <c r="S49" s="406">
        <v>0</v>
      </c>
    </row>
    <row r="50" spans="1:19" ht="15.75" x14ac:dyDescent="0.25">
      <c r="A50" s="456" t="s">
        <v>93</v>
      </c>
      <c r="B50" s="461">
        <v>0</v>
      </c>
      <c r="C50" s="434">
        <f>I50+O50</f>
        <v>0</v>
      </c>
      <c r="D50" s="414">
        <v>0</v>
      </c>
      <c r="E50" s="415">
        <f>'ПОЛУСТАЦ (ДИ)'!I46+стационар!F48</f>
        <v>918</v>
      </c>
      <c r="F50" s="415">
        <f>'ПОЛУСТАЦ (ДИ)'!J46+стационар!G48</f>
        <v>425</v>
      </c>
      <c r="G50" s="246">
        <v>0</v>
      </c>
      <c r="H50" s="244">
        <v>0</v>
      </c>
      <c r="I50" s="244">
        <v>0</v>
      </c>
      <c r="J50" s="401">
        <v>0</v>
      </c>
      <c r="K50" s="417" t="e">
        <f>#REF!</f>
        <v>#REF!</v>
      </c>
      <c r="L50" s="417" t="e">
        <f>#REF!</f>
        <v>#REF!</v>
      </c>
      <c r="M50" s="417">
        <v>0</v>
      </c>
      <c r="N50" s="419">
        <v>0</v>
      </c>
      <c r="O50" s="419">
        <v>0</v>
      </c>
      <c r="P50" s="404">
        <v>0</v>
      </c>
      <c r="Q50" s="435" t="e">
        <f t="shared" si="21"/>
        <v>#REF!</v>
      </c>
      <c r="R50" s="435" t="e">
        <f t="shared" si="21"/>
        <v>#REF!</v>
      </c>
      <c r="S50" s="406">
        <v>0</v>
      </c>
    </row>
    <row r="51" spans="1:19" ht="26.25" customHeight="1" x14ac:dyDescent="0.25">
      <c r="A51" s="462" t="s">
        <v>148</v>
      </c>
      <c r="B51" s="431">
        <v>48</v>
      </c>
      <c r="C51" s="432">
        <f>I51+O51</f>
        <v>48</v>
      </c>
      <c r="D51" s="463">
        <f>C51/B51*100</f>
        <v>100</v>
      </c>
      <c r="E51" s="223">
        <f>'ПОЛУСТАЦ (ДИ)'!I47+стационар!F51</f>
        <v>97982</v>
      </c>
      <c r="F51" s="464">
        <f>F46+F42+F38+F32+F28+F21+F11</f>
        <v>12520.974415411511</v>
      </c>
      <c r="G51" s="465">
        <f>F51/E51</f>
        <v>0.12778851641537742</v>
      </c>
      <c r="H51" s="432">
        <v>30</v>
      </c>
      <c r="I51" s="432">
        <v>32</v>
      </c>
      <c r="J51" s="401">
        <f>I51/H51</f>
        <v>1.0666666666666667</v>
      </c>
      <c r="K51" s="466" t="e">
        <f>K46+K42+K38+K32+K28+K21+K11</f>
        <v>#REF!</v>
      </c>
      <c r="L51" s="466" t="e">
        <f>L46+L38+L32+L42+L28+L21+L11</f>
        <v>#REF!</v>
      </c>
      <c r="M51" s="406" t="e">
        <f>L51/K51</f>
        <v>#REF!</v>
      </c>
      <c r="N51" s="431">
        <v>18</v>
      </c>
      <c r="O51" s="432">
        <v>16</v>
      </c>
      <c r="P51" s="404">
        <f>O51/N51</f>
        <v>0.88888888888888884</v>
      </c>
      <c r="Q51" s="466" t="e">
        <f>Q11+Q21+Q28+Q32+Q38+Q42+Q46</f>
        <v>#REF!</v>
      </c>
      <c r="R51" s="431" t="e">
        <f>R46+R42+R32+R38+R28+R21+R11</f>
        <v>#REF!</v>
      </c>
      <c r="S51" s="406" t="e">
        <f>R51/Q51</f>
        <v>#REF!</v>
      </c>
    </row>
    <row r="52" spans="1:19" ht="27" customHeight="1" x14ac:dyDescent="0.25">
      <c r="A52" s="462" t="s">
        <v>178</v>
      </c>
      <c r="B52" s="467"/>
      <c r="C52" s="467"/>
      <c r="D52" s="467"/>
      <c r="E52" s="468"/>
      <c r="F52" s="468"/>
      <c r="G52" s="468"/>
      <c r="H52" s="469"/>
      <c r="I52" s="469"/>
      <c r="J52" s="470"/>
      <c r="K52" s="468" t="e">
        <f>#REF!</f>
        <v>#REF!</v>
      </c>
      <c r="L52" s="468" t="e">
        <f>#REF!</f>
        <v>#REF!</v>
      </c>
      <c r="M52" s="471" t="e">
        <f>L52/K52</f>
        <v>#REF!</v>
      </c>
      <c r="N52" s="468"/>
      <c r="O52" s="468"/>
      <c r="P52" s="468"/>
      <c r="Q52" s="468" t="e">
        <f>E52+K52</f>
        <v>#REF!</v>
      </c>
      <c r="R52" s="468" t="e">
        <f>F52+L52</f>
        <v>#REF!</v>
      </c>
      <c r="S52" s="471" t="e">
        <f>R52/Q52</f>
        <v>#REF!</v>
      </c>
    </row>
    <row r="53" spans="1:19" ht="18.75" x14ac:dyDescent="0.3">
      <c r="A53" s="462" t="s">
        <v>179</v>
      </c>
      <c r="B53" s="467"/>
      <c r="C53" s="467"/>
      <c r="D53" s="467"/>
      <c r="E53" s="467"/>
      <c r="F53" s="472"/>
      <c r="G53" s="467"/>
      <c r="H53" s="473"/>
      <c r="I53" s="473"/>
      <c r="J53" s="467"/>
      <c r="K53" s="474" t="e">
        <f>K51+K52</f>
        <v>#REF!</v>
      </c>
      <c r="L53" s="474" t="e">
        <f>L51+L52</f>
        <v>#REF!</v>
      </c>
      <c r="M53" s="475" t="e">
        <f>L53/K53</f>
        <v>#REF!</v>
      </c>
      <c r="N53" s="472"/>
      <c r="O53" s="472"/>
      <c r="P53" s="472"/>
      <c r="Q53" s="474" t="e">
        <f>Q51+Q52</f>
        <v>#REF!</v>
      </c>
      <c r="R53" s="474" t="e">
        <f>R51+R52</f>
        <v>#REF!</v>
      </c>
      <c r="S53" s="475" t="e">
        <f>R53/Q53</f>
        <v>#REF!</v>
      </c>
    </row>
    <row r="54" spans="1:19" ht="33" customHeight="1" x14ac:dyDescent="0.2">
      <c r="K54" s="384" t="s">
        <v>159</v>
      </c>
      <c r="L54" s="407"/>
    </row>
    <row r="55" spans="1:19" x14ac:dyDescent="0.2">
      <c r="F55" s="476"/>
    </row>
    <row r="56" spans="1:19" x14ac:dyDescent="0.2">
      <c r="K56" s="407"/>
    </row>
    <row r="58" spans="1:19" x14ac:dyDescent="0.2">
      <c r="L58" s="477"/>
    </row>
    <row r="62" spans="1:19" x14ac:dyDescent="0.2">
      <c r="F62" s="407"/>
    </row>
  </sheetData>
  <mergeCells count="11">
    <mergeCell ref="N9:S9"/>
    <mergeCell ref="A6:F6"/>
    <mergeCell ref="A7:K7"/>
    <mergeCell ref="A8:L8"/>
    <mergeCell ref="B9:G9"/>
    <mergeCell ref="H9:M9"/>
    <mergeCell ref="A1:K1"/>
    <mergeCell ref="A2:S2"/>
    <mergeCell ref="A3:K3"/>
    <mergeCell ref="A4:L4"/>
    <mergeCell ref="A5:F5"/>
  </mergeCells>
  <pageMargins left="0" right="0" top="0.74791666666666701" bottom="0" header="0.511811023622047" footer="0.511811023622047"/>
  <pageSetup paperSize="9" scale="6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WE46"/>
  <sheetViews>
    <sheetView view="pageBreakPreview" zoomScale="180" zoomScaleNormal="78" zoomScalePageLayoutView="180" workbookViewId="0">
      <pane ySplit="7" topLeftCell="A23" activePane="bottomLeft" state="frozen"/>
      <selection pane="bottomLeft" activeCell="S26" sqref="S26"/>
    </sheetView>
  </sheetViews>
  <sheetFormatPr defaultColWidth="8.7109375" defaultRowHeight="15" x14ac:dyDescent="0.25"/>
  <cols>
    <col min="1" max="1" width="8" customWidth="1"/>
    <col min="2" max="2" width="35" customWidth="1"/>
    <col min="3" max="3" width="2.5703125" customWidth="1"/>
    <col min="4" max="4" width="8" customWidth="1"/>
    <col min="5" max="9" width="10.7109375" customWidth="1"/>
    <col min="10" max="10" width="8" customWidth="1"/>
    <col min="11" max="11" width="2.5703125" customWidth="1"/>
    <col min="12" max="19" width="10.7109375" customWidth="1"/>
    <col min="20" max="20" width="14.5703125" customWidth="1"/>
    <col min="21" max="22" width="10.7109375" customWidth="1"/>
    <col min="23" max="23" width="11.5703125" hidden="1" customWidth="1"/>
    <col min="257" max="257" width="8" customWidth="1"/>
    <col min="258" max="258" width="35" customWidth="1"/>
    <col min="259" max="259" width="2.5703125" customWidth="1"/>
    <col min="260" max="260" width="8" customWidth="1"/>
    <col min="261" max="265" width="10.7109375" customWidth="1"/>
    <col min="266" max="266" width="8" customWidth="1"/>
    <col min="267" max="267" width="2.5703125" customWidth="1"/>
    <col min="268" max="275" width="10.7109375" customWidth="1"/>
    <col min="276" max="276" width="14.5703125" customWidth="1"/>
    <col min="277" max="278" width="10.7109375" customWidth="1"/>
    <col min="279" max="279" width="11.5703125" hidden="1" customWidth="1"/>
    <col min="513" max="513" width="8" customWidth="1"/>
    <col min="514" max="514" width="35" customWidth="1"/>
    <col min="515" max="515" width="2.5703125" customWidth="1"/>
    <col min="516" max="516" width="8" customWidth="1"/>
    <col min="517" max="521" width="10.7109375" customWidth="1"/>
    <col min="522" max="522" width="8" customWidth="1"/>
    <col min="523" max="523" width="2.5703125" customWidth="1"/>
    <col min="524" max="531" width="10.7109375" customWidth="1"/>
    <col min="532" max="532" width="14.5703125" customWidth="1"/>
    <col min="533" max="534" width="10.7109375" customWidth="1"/>
    <col min="535" max="535" width="11.5703125" hidden="1" customWidth="1"/>
    <col min="769" max="769" width="8" customWidth="1"/>
    <col min="770" max="770" width="35" customWidth="1"/>
    <col min="771" max="771" width="2.5703125" customWidth="1"/>
    <col min="772" max="772" width="8" customWidth="1"/>
    <col min="773" max="777" width="10.7109375" customWidth="1"/>
    <col min="778" max="778" width="8" customWidth="1"/>
    <col min="779" max="779" width="2.5703125" customWidth="1"/>
    <col min="780" max="787" width="10.7109375" customWidth="1"/>
    <col min="788" max="788" width="14.5703125" customWidth="1"/>
    <col min="789" max="790" width="10.7109375" customWidth="1"/>
    <col min="791" max="791" width="11.5703125" hidden="1" customWidth="1"/>
    <col min="1025" max="1025" width="8" customWidth="1"/>
    <col min="1026" max="1026" width="35" customWidth="1"/>
    <col min="1027" max="1027" width="2.5703125" customWidth="1"/>
    <col min="1028" max="1028" width="8" customWidth="1"/>
    <col min="1029" max="1033" width="10.7109375" customWidth="1"/>
    <col min="1034" max="1034" width="8" customWidth="1"/>
    <col min="1035" max="1035" width="2.5703125" customWidth="1"/>
    <col min="1036" max="1043" width="10.7109375" customWidth="1"/>
    <col min="1044" max="1044" width="14.5703125" customWidth="1"/>
    <col min="1045" max="1046" width="10.7109375" customWidth="1"/>
    <col min="1047" max="1047" width="11.5703125" hidden="1" customWidth="1"/>
    <col min="1281" max="1281" width="8" customWidth="1"/>
    <col min="1282" max="1282" width="35" customWidth="1"/>
    <col min="1283" max="1283" width="2.5703125" customWidth="1"/>
    <col min="1284" max="1284" width="8" customWidth="1"/>
    <col min="1285" max="1289" width="10.7109375" customWidth="1"/>
    <col min="1290" max="1290" width="8" customWidth="1"/>
    <col min="1291" max="1291" width="2.5703125" customWidth="1"/>
    <col min="1292" max="1299" width="10.7109375" customWidth="1"/>
    <col min="1300" max="1300" width="14.5703125" customWidth="1"/>
    <col min="1301" max="1302" width="10.7109375" customWidth="1"/>
    <col min="1303" max="1303" width="11.5703125" hidden="1" customWidth="1"/>
    <col min="1537" max="1537" width="8" customWidth="1"/>
    <col min="1538" max="1538" width="35" customWidth="1"/>
    <col min="1539" max="1539" width="2.5703125" customWidth="1"/>
    <col min="1540" max="1540" width="8" customWidth="1"/>
    <col min="1541" max="1545" width="10.7109375" customWidth="1"/>
    <col min="1546" max="1546" width="8" customWidth="1"/>
    <col min="1547" max="1547" width="2.5703125" customWidth="1"/>
    <col min="1548" max="1555" width="10.7109375" customWidth="1"/>
    <col min="1556" max="1556" width="14.5703125" customWidth="1"/>
    <col min="1557" max="1558" width="10.7109375" customWidth="1"/>
    <col min="1559" max="1559" width="11.5703125" hidden="1" customWidth="1"/>
    <col min="1793" max="1793" width="8" customWidth="1"/>
    <col min="1794" max="1794" width="35" customWidth="1"/>
    <col min="1795" max="1795" width="2.5703125" customWidth="1"/>
    <col min="1796" max="1796" width="8" customWidth="1"/>
    <col min="1797" max="1801" width="10.7109375" customWidth="1"/>
    <col min="1802" max="1802" width="8" customWidth="1"/>
    <col min="1803" max="1803" width="2.5703125" customWidth="1"/>
    <col min="1804" max="1811" width="10.7109375" customWidth="1"/>
    <col min="1812" max="1812" width="14.5703125" customWidth="1"/>
    <col min="1813" max="1814" width="10.7109375" customWidth="1"/>
    <col min="1815" max="1815" width="11.5703125" hidden="1" customWidth="1"/>
    <col min="2049" max="2049" width="8" customWidth="1"/>
    <col min="2050" max="2050" width="35" customWidth="1"/>
    <col min="2051" max="2051" width="2.5703125" customWidth="1"/>
    <col min="2052" max="2052" width="8" customWidth="1"/>
    <col min="2053" max="2057" width="10.7109375" customWidth="1"/>
    <col min="2058" max="2058" width="8" customWidth="1"/>
    <col min="2059" max="2059" width="2.5703125" customWidth="1"/>
    <col min="2060" max="2067" width="10.7109375" customWidth="1"/>
    <col min="2068" max="2068" width="14.5703125" customWidth="1"/>
    <col min="2069" max="2070" width="10.7109375" customWidth="1"/>
    <col min="2071" max="2071" width="11.5703125" hidden="1" customWidth="1"/>
    <col min="2305" max="2305" width="8" customWidth="1"/>
    <col min="2306" max="2306" width="35" customWidth="1"/>
    <col min="2307" max="2307" width="2.5703125" customWidth="1"/>
    <col min="2308" max="2308" width="8" customWidth="1"/>
    <col min="2309" max="2313" width="10.7109375" customWidth="1"/>
    <col min="2314" max="2314" width="8" customWidth="1"/>
    <col min="2315" max="2315" width="2.5703125" customWidth="1"/>
    <col min="2316" max="2323" width="10.7109375" customWidth="1"/>
    <col min="2324" max="2324" width="14.5703125" customWidth="1"/>
    <col min="2325" max="2326" width="10.7109375" customWidth="1"/>
    <col min="2327" max="2327" width="11.5703125" hidden="1" customWidth="1"/>
    <col min="2561" max="2561" width="8" customWidth="1"/>
    <col min="2562" max="2562" width="35" customWidth="1"/>
    <col min="2563" max="2563" width="2.5703125" customWidth="1"/>
    <col min="2564" max="2564" width="8" customWidth="1"/>
    <col min="2565" max="2569" width="10.7109375" customWidth="1"/>
    <col min="2570" max="2570" width="8" customWidth="1"/>
    <col min="2571" max="2571" width="2.5703125" customWidth="1"/>
    <col min="2572" max="2579" width="10.7109375" customWidth="1"/>
    <col min="2580" max="2580" width="14.5703125" customWidth="1"/>
    <col min="2581" max="2582" width="10.7109375" customWidth="1"/>
    <col min="2583" max="2583" width="11.5703125" hidden="1" customWidth="1"/>
    <col min="2817" max="2817" width="8" customWidth="1"/>
    <col min="2818" max="2818" width="35" customWidth="1"/>
    <col min="2819" max="2819" width="2.5703125" customWidth="1"/>
    <col min="2820" max="2820" width="8" customWidth="1"/>
    <col min="2821" max="2825" width="10.7109375" customWidth="1"/>
    <col min="2826" max="2826" width="8" customWidth="1"/>
    <col min="2827" max="2827" width="2.5703125" customWidth="1"/>
    <col min="2828" max="2835" width="10.7109375" customWidth="1"/>
    <col min="2836" max="2836" width="14.5703125" customWidth="1"/>
    <col min="2837" max="2838" width="10.7109375" customWidth="1"/>
    <col min="2839" max="2839" width="11.5703125" hidden="1" customWidth="1"/>
    <col min="3073" max="3073" width="8" customWidth="1"/>
    <col min="3074" max="3074" width="35" customWidth="1"/>
    <col min="3075" max="3075" width="2.5703125" customWidth="1"/>
    <col min="3076" max="3076" width="8" customWidth="1"/>
    <col min="3077" max="3081" width="10.7109375" customWidth="1"/>
    <col min="3082" max="3082" width="8" customWidth="1"/>
    <col min="3083" max="3083" width="2.5703125" customWidth="1"/>
    <col min="3084" max="3091" width="10.7109375" customWidth="1"/>
    <col min="3092" max="3092" width="14.5703125" customWidth="1"/>
    <col min="3093" max="3094" width="10.7109375" customWidth="1"/>
    <col min="3095" max="3095" width="11.5703125" hidden="1" customWidth="1"/>
    <col min="3329" max="3329" width="8" customWidth="1"/>
    <col min="3330" max="3330" width="35" customWidth="1"/>
    <col min="3331" max="3331" width="2.5703125" customWidth="1"/>
    <col min="3332" max="3332" width="8" customWidth="1"/>
    <col min="3333" max="3337" width="10.7109375" customWidth="1"/>
    <col min="3338" max="3338" width="8" customWidth="1"/>
    <col min="3339" max="3339" width="2.5703125" customWidth="1"/>
    <col min="3340" max="3347" width="10.7109375" customWidth="1"/>
    <col min="3348" max="3348" width="14.5703125" customWidth="1"/>
    <col min="3349" max="3350" width="10.7109375" customWidth="1"/>
    <col min="3351" max="3351" width="11.5703125" hidden="1" customWidth="1"/>
    <col min="3585" max="3585" width="8" customWidth="1"/>
    <col min="3586" max="3586" width="35" customWidth="1"/>
    <col min="3587" max="3587" width="2.5703125" customWidth="1"/>
    <col min="3588" max="3588" width="8" customWidth="1"/>
    <col min="3589" max="3593" width="10.7109375" customWidth="1"/>
    <col min="3594" max="3594" width="8" customWidth="1"/>
    <col min="3595" max="3595" width="2.5703125" customWidth="1"/>
    <col min="3596" max="3603" width="10.7109375" customWidth="1"/>
    <col min="3604" max="3604" width="14.5703125" customWidth="1"/>
    <col min="3605" max="3606" width="10.7109375" customWidth="1"/>
    <col min="3607" max="3607" width="11.5703125" hidden="1" customWidth="1"/>
    <col min="3841" max="3841" width="8" customWidth="1"/>
    <col min="3842" max="3842" width="35" customWidth="1"/>
    <col min="3843" max="3843" width="2.5703125" customWidth="1"/>
    <col min="3844" max="3844" width="8" customWidth="1"/>
    <col min="3845" max="3849" width="10.7109375" customWidth="1"/>
    <col min="3850" max="3850" width="8" customWidth="1"/>
    <col min="3851" max="3851" width="2.5703125" customWidth="1"/>
    <col min="3852" max="3859" width="10.7109375" customWidth="1"/>
    <col min="3860" max="3860" width="14.5703125" customWidth="1"/>
    <col min="3861" max="3862" width="10.7109375" customWidth="1"/>
    <col min="3863" max="3863" width="11.5703125" hidden="1" customWidth="1"/>
    <col min="4097" max="4097" width="8" customWidth="1"/>
    <col min="4098" max="4098" width="35" customWidth="1"/>
    <col min="4099" max="4099" width="2.5703125" customWidth="1"/>
    <col min="4100" max="4100" width="8" customWidth="1"/>
    <col min="4101" max="4105" width="10.7109375" customWidth="1"/>
    <col min="4106" max="4106" width="8" customWidth="1"/>
    <col min="4107" max="4107" width="2.5703125" customWidth="1"/>
    <col min="4108" max="4115" width="10.7109375" customWidth="1"/>
    <col min="4116" max="4116" width="14.5703125" customWidth="1"/>
    <col min="4117" max="4118" width="10.7109375" customWidth="1"/>
    <col min="4119" max="4119" width="11.5703125" hidden="1" customWidth="1"/>
    <col min="4353" max="4353" width="8" customWidth="1"/>
    <col min="4354" max="4354" width="35" customWidth="1"/>
    <col min="4355" max="4355" width="2.5703125" customWidth="1"/>
    <col min="4356" max="4356" width="8" customWidth="1"/>
    <col min="4357" max="4361" width="10.7109375" customWidth="1"/>
    <col min="4362" max="4362" width="8" customWidth="1"/>
    <col min="4363" max="4363" width="2.5703125" customWidth="1"/>
    <col min="4364" max="4371" width="10.7109375" customWidth="1"/>
    <col min="4372" max="4372" width="14.5703125" customWidth="1"/>
    <col min="4373" max="4374" width="10.7109375" customWidth="1"/>
    <col min="4375" max="4375" width="11.5703125" hidden="1" customWidth="1"/>
    <col min="4609" max="4609" width="8" customWidth="1"/>
    <col min="4610" max="4610" width="35" customWidth="1"/>
    <col min="4611" max="4611" width="2.5703125" customWidth="1"/>
    <col min="4612" max="4612" width="8" customWidth="1"/>
    <col min="4613" max="4617" width="10.7109375" customWidth="1"/>
    <col min="4618" max="4618" width="8" customWidth="1"/>
    <col min="4619" max="4619" width="2.5703125" customWidth="1"/>
    <col min="4620" max="4627" width="10.7109375" customWidth="1"/>
    <col min="4628" max="4628" width="14.5703125" customWidth="1"/>
    <col min="4629" max="4630" width="10.7109375" customWidth="1"/>
    <col min="4631" max="4631" width="11.5703125" hidden="1" customWidth="1"/>
    <col min="4865" max="4865" width="8" customWidth="1"/>
    <col min="4866" max="4866" width="35" customWidth="1"/>
    <col min="4867" max="4867" width="2.5703125" customWidth="1"/>
    <col min="4868" max="4868" width="8" customWidth="1"/>
    <col min="4869" max="4873" width="10.7109375" customWidth="1"/>
    <col min="4874" max="4874" width="8" customWidth="1"/>
    <col min="4875" max="4875" width="2.5703125" customWidth="1"/>
    <col min="4876" max="4883" width="10.7109375" customWidth="1"/>
    <col min="4884" max="4884" width="14.5703125" customWidth="1"/>
    <col min="4885" max="4886" width="10.7109375" customWidth="1"/>
    <col min="4887" max="4887" width="11.5703125" hidden="1" customWidth="1"/>
    <col min="5121" max="5121" width="8" customWidth="1"/>
    <col min="5122" max="5122" width="35" customWidth="1"/>
    <col min="5123" max="5123" width="2.5703125" customWidth="1"/>
    <col min="5124" max="5124" width="8" customWidth="1"/>
    <col min="5125" max="5129" width="10.7109375" customWidth="1"/>
    <col min="5130" max="5130" width="8" customWidth="1"/>
    <col min="5131" max="5131" width="2.5703125" customWidth="1"/>
    <col min="5132" max="5139" width="10.7109375" customWidth="1"/>
    <col min="5140" max="5140" width="14.5703125" customWidth="1"/>
    <col min="5141" max="5142" width="10.7109375" customWidth="1"/>
    <col min="5143" max="5143" width="11.5703125" hidden="1" customWidth="1"/>
    <col min="5377" max="5377" width="8" customWidth="1"/>
    <col min="5378" max="5378" width="35" customWidth="1"/>
    <col min="5379" max="5379" width="2.5703125" customWidth="1"/>
    <col min="5380" max="5380" width="8" customWidth="1"/>
    <col min="5381" max="5385" width="10.7109375" customWidth="1"/>
    <col min="5386" max="5386" width="8" customWidth="1"/>
    <col min="5387" max="5387" width="2.5703125" customWidth="1"/>
    <col min="5388" max="5395" width="10.7109375" customWidth="1"/>
    <col min="5396" max="5396" width="14.5703125" customWidth="1"/>
    <col min="5397" max="5398" width="10.7109375" customWidth="1"/>
    <col min="5399" max="5399" width="11.5703125" hidden="1" customWidth="1"/>
    <col min="5633" max="5633" width="8" customWidth="1"/>
    <col min="5634" max="5634" width="35" customWidth="1"/>
    <col min="5635" max="5635" width="2.5703125" customWidth="1"/>
    <col min="5636" max="5636" width="8" customWidth="1"/>
    <col min="5637" max="5641" width="10.7109375" customWidth="1"/>
    <col min="5642" max="5642" width="8" customWidth="1"/>
    <col min="5643" max="5643" width="2.5703125" customWidth="1"/>
    <col min="5644" max="5651" width="10.7109375" customWidth="1"/>
    <col min="5652" max="5652" width="14.5703125" customWidth="1"/>
    <col min="5653" max="5654" width="10.7109375" customWidth="1"/>
    <col min="5655" max="5655" width="11.5703125" hidden="1" customWidth="1"/>
    <col min="5889" max="5889" width="8" customWidth="1"/>
    <col min="5890" max="5890" width="35" customWidth="1"/>
    <col min="5891" max="5891" width="2.5703125" customWidth="1"/>
    <col min="5892" max="5892" width="8" customWidth="1"/>
    <col min="5893" max="5897" width="10.7109375" customWidth="1"/>
    <col min="5898" max="5898" width="8" customWidth="1"/>
    <col min="5899" max="5899" width="2.5703125" customWidth="1"/>
    <col min="5900" max="5907" width="10.7109375" customWidth="1"/>
    <col min="5908" max="5908" width="14.5703125" customWidth="1"/>
    <col min="5909" max="5910" width="10.7109375" customWidth="1"/>
    <col min="5911" max="5911" width="11.5703125" hidden="1" customWidth="1"/>
    <col min="6145" max="6145" width="8" customWidth="1"/>
    <col min="6146" max="6146" width="35" customWidth="1"/>
    <col min="6147" max="6147" width="2.5703125" customWidth="1"/>
    <col min="6148" max="6148" width="8" customWidth="1"/>
    <col min="6149" max="6153" width="10.7109375" customWidth="1"/>
    <col min="6154" max="6154" width="8" customWidth="1"/>
    <col min="6155" max="6155" width="2.5703125" customWidth="1"/>
    <col min="6156" max="6163" width="10.7109375" customWidth="1"/>
    <col min="6164" max="6164" width="14.5703125" customWidth="1"/>
    <col min="6165" max="6166" width="10.7109375" customWidth="1"/>
    <col min="6167" max="6167" width="11.5703125" hidden="1" customWidth="1"/>
    <col min="6401" max="6401" width="8" customWidth="1"/>
    <col min="6402" max="6402" width="35" customWidth="1"/>
    <col min="6403" max="6403" width="2.5703125" customWidth="1"/>
    <col min="6404" max="6404" width="8" customWidth="1"/>
    <col min="6405" max="6409" width="10.7109375" customWidth="1"/>
    <col min="6410" max="6410" width="8" customWidth="1"/>
    <col min="6411" max="6411" width="2.5703125" customWidth="1"/>
    <col min="6412" max="6419" width="10.7109375" customWidth="1"/>
    <col min="6420" max="6420" width="14.5703125" customWidth="1"/>
    <col min="6421" max="6422" width="10.7109375" customWidth="1"/>
    <col min="6423" max="6423" width="11.5703125" hidden="1" customWidth="1"/>
    <col min="6657" max="6657" width="8" customWidth="1"/>
    <col min="6658" max="6658" width="35" customWidth="1"/>
    <col min="6659" max="6659" width="2.5703125" customWidth="1"/>
    <col min="6660" max="6660" width="8" customWidth="1"/>
    <col min="6661" max="6665" width="10.7109375" customWidth="1"/>
    <col min="6666" max="6666" width="8" customWidth="1"/>
    <col min="6667" max="6667" width="2.5703125" customWidth="1"/>
    <col min="6668" max="6675" width="10.7109375" customWidth="1"/>
    <col min="6676" max="6676" width="14.5703125" customWidth="1"/>
    <col min="6677" max="6678" width="10.7109375" customWidth="1"/>
    <col min="6679" max="6679" width="11.5703125" hidden="1" customWidth="1"/>
    <col min="6913" max="6913" width="8" customWidth="1"/>
    <col min="6914" max="6914" width="35" customWidth="1"/>
    <col min="6915" max="6915" width="2.5703125" customWidth="1"/>
    <col min="6916" max="6916" width="8" customWidth="1"/>
    <col min="6917" max="6921" width="10.7109375" customWidth="1"/>
    <col min="6922" max="6922" width="8" customWidth="1"/>
    <col min="6923" max="6923" width="2.5703125" customWidth="1"/>
    <col min="6924" max="6931" width="10.7109375" customWidth="1"/>
    <col min="6932" max="6932" width="14.5703125" customWidth="1"/>
    <col min="6933" max="6934" width="10.7109375" customWidth="1"/>
    <col min="6935" max="6935" width="11.5703125" hidden="1" customWidth="1"/>
    <col min="7169" max="7169" width="8" customWidth="1"/>
    <col min="7170" max="7170" width="35" customWidth="1"/>
    <col min="7171" max="7171" width="2.5703125" customWidth="1"/>
    <col min="7172" max="7172" width="8" customWidth="1"/>
    <col min="7173" max="7177" width="10.7109375" customWidth="1"/>
    <col min="7178" max="7178" width="8" customWidth="1"/>
    <col min="7179" max="7179" width="2.5703125" customWidth="1"/>
    <col min="7180" max="7187" width="10.7109375" customWidth="1"/>
    <col min="7188" max="7188" width="14.5703125" customWidth="1"/>
    <col min="7189" max="7190" width="10.7109375" customWidth="1"/>
    <col min="7191" max="7191" width="11.5703125" hidden="1" customWidth="1"/>
    <col min="7425" max="7425" width="8" customWidth="1"/>
    <col min="7426" max="7426" width="35" customWidth="1"/>
    <col min="7427" max="7427" width="2.5703125" customWidth="1"/>
    <col min="7428" max="7428" width="8" customWidth="1"/>
    <col min="7429" max="7433" width="10.7109375" customWidth="1"/>
    <col min="7434" max="7434" width="8" customWidth="1"/>
    <col min="7435" max="7435" width="2.5703125" customWidth="1"/>
    <col min="7436" max="7443" width="10.7109375" customWidth="1"/>
    <col min="7444" max="7444" width="14.5703125" customWidth="1"/>
    <col min="7445" max="7446" width="10.7109375" customWidth="1"/>
    <col min="7447" max="7447" width="11.5703125" hidden="1" customWidth="1"/>
    <col min="7681" max="7681" width="8" customWidth="1"/>
    <col min="7682" max="7682" width="35" customWidth="1"/>
    <col min="7683" max="7683" width="2.5703125" customWidth="1"/>
    <col min="7684" max="7684" width="8" customWidth="1"/>
    <col min="7685" max="7689" width="10.7109375" customWidth="1"/>
    <col min="7690" max="7690" width="8" customWidth="1"/>
    <col min="7691" max="7691" width="2.5703125" customWidth="1"/>
    <col min="7692" max="7699" width="10.7109375" customWidth="1"/>
    <col min="7700" max="7700" width="14.5703125" customWidth="1"/>
    <col min="7701" max="7702" width="10.7109375" customWidth="1"/>
    <col min="7703" max="7703" width="11.5703125" hidden="1" customWidth="1"/>
    <col min="7937" max="7937" width="8" customWidth="1"/>
    <col min="7938" max="7938" width="35" customWidth="1"/>
    <col min="7939" max="7939" width="2.5703125" customWidth="1"/>
    <col min="7940" max="7940" width="8" customWidth="1"/>
    <col min="7941" max="7945" width="10.7109375" customWidth="1"/>
    <col min="7946" max="7946" width="8" customWidth="1"/>
    <col min="7947" max="7947" width="2.5703125" customWidth="1"/>
    <col min="7948" max="7955" width="10.7109375" customWidth="1"/>
    <col min="7956" max="7956" width="14.5703125" customWidth="1"/>
    <col min="7957" max="7958" width="10.7109375" customWidth="1"/>
    <col min="7959" max="7959" width="11.5703125" hidden="1" customWidth="1"/>
    <col min="8193" max="8193" width="8" customWidth="1"/>
    <col min="8194" max="8194" width="35" customWidth="1"/>
    <col min="8195" max="8195" width="2.5703125" customWidth="1"/>
    <col min="8196" max="8196" width="8" customWidth="1"/>
    <col min="8197" max="8201" width="10.7109375" customWidth="1"/>
    <col min="8202" max="8202" width="8" customWidth="1"/>
    <col min="8203" max="8203" width="2.5703125" customWidth="1"/>
    <col min="8204" max="8211" width="10.7109375" customWidth="1"/>
    <col min="8212" max="8212" width="14.5703125" customWidth="1"/>
    <col min="8213" max="8214" width="10.7109375" customWidth="1"/>
    <col min="8215" max="8215" width="11.5703125" hidden="1" customWidth="1"/>
    <col min="8449" max="8449" width="8" customWidth="1"/>
    <col min="8450" max="8450" width="35" customWidth="1"/>
    <col min="8451" max="8451" width="2.5703125" customWidth="1"/>
    <col min="8452" max="8452" width="8" customWidth="1"/>
    <col min="8453" max="8457" width="10.7109375" customWidth="1"/>
    <col min="8458" max="8458" width="8" customWidth="1"/>
    <col min="8459" max="8459" width="2.5703125" customWidth="1"/>
    <col min="8460" max="8467" width="10.7109375" customWidth="1"/>
    <col min="8468" max="8468" width="14.5703125" customWidth="1"/>
    <col min="8469" max="8470" width="10.7109375" customWidth="1"/>
    <col min="8471" max="8471" width="11.5703125" hidden="1" customWidth="1"/>
    <col min="8705" max="8705" width="8" customWidth="1"/>
    <col min="8706" max="8706" width="35" customWidth="1"/>
    <col min="8707" max="8707" width="2.5703125" customWidth="1"/>
    <col min="8708" max="8708" width="8" customWidth="1"/>
    <col min="8709" max="8713" width="10.7109375" customWidth="1"/>
    <col min="8714" max="8714" width="8" customWidth="1"/>
    <col min="8715" max="8715" width="2.5703125" customWidth="1"/>
    <col min="8716" max="8723" width="10.7109375" customWidth="1"/>
    <col min="8724" max="8724" width="14.5703125" customWidth="1"/>
    <col min="8725" max="8726" width="10.7109375" customWidth="1"/>
    <col min="8727" max="8727" width="11.5703125" hidden="1" customWidth="1"/>
    <col min="8961" max="8961" width="8" customWidth="1"/>
    <col min="8962" max="8962" width="35" customWidth="1"/>
    <col min="8963" max="8963" width="2.5703125" customWidth="1"/>
    <col min="8964" max="8964" width="8" customWidth="1"/>
    <col min="8965" max="8969" width="10.7109375" customWidth="1"/>
    <col min="8970" max="8970" width="8" customWidth="1"/>
    <col min="8971" max="8971" width="2.5703125" customWidth="1"/>
    <col min="8972" max="8979" width="10.7109375" customWidth="1"/>
    <col min="8980" max="8980" width="14.5703125" customWidth="1"/>
    <col min="8981" max="8982" width="10.7109375" customWidth="1"/>
    <col min="8983" max="8983" width="11.5703125" hidden="1" customWidth="1"/>
    <col min="9217" max="9217" width="8" customWidth="1"/>
    <col min="9218" max="9218" width="35" customWidth="1"/>
    <col min="9219" max="9219" width="2.5703125" customWidth="1"/>
    <col min="9220" max="9220" width="8" customWidth="1"/>
    <col min="9221" max="9225" width="10.7109375" customWidth="1"/>
    <col min="9226" max="9226" width="8" customWidth="1"/>
    <col min="9227" max="9227" width="2.5703125" customWidth="1"/>
    <col min="9228" max="9235" width="10.7109375" customWidth="1"/>
    <col min="9236" max="9236" width="14.5703125" customWidth="1"/>
    <col min="9237" max="9238" width="10.7109375" customWidth="1"/>
    <col min="9239" max="9239" width="11.5703125" hidden="1" customWidth="1"/>
    <col min="9473" max="9473" width="8" customWidth="1"/>
    <col min="9474" max="9474" width="35" customWidth="1"/>
    <col min="9475" max="9475" width="2.5703125" customWidth="1"/>
    <col min="9476" max="9476" width="8" customWidth="1"/>
    <col min="9477" max="9481" width="10.7109375" customWidth="1"/>
    <col min="9482" max="9482" width="8" customWidth="1"/>
    <col min="9483" max="9483" width="2.5703125" customWidth="1"/>
    <col min="9484" max="9491" width="10.7109375" customWidth="1"/>
    <col min="9492" max="9492" width="14.5703125" customWidth="1"/>
    <col min="9493" max="9494" width="10.7109375" customWidth="1"/>
    <col min="9495" max="9495" width="11.5703125" hidden="1" customWidth="1"/>
    <col min="9729" max="9729" width="8" customWidth="1"/>
    <col min="9730" max="9730" width="35" customWidth="1"/>
    <col min="9731" max="9731" width="2.5703125" customWidth="1"/>
    <col min="9732" max="9732" width="8" customWidth="1"/>
    <col min="9733" max="9737" width="10.7109375" customWidth="1"/>
    <col min="9738" max="9738" width="8" customWidth="1"/>
    <col min="9739" max="9739" width="2.5703125" customWidth="1"/>
    <col min="9740" max="9747" width="10.7109375" customWidth="1"/>
    <col min="9748" max="9748" width="14.5703125" customWidth="1"/>
    <col min="9749" max="9750" width="10.7109375" customWidth="1"/>
    <col min="9751" max="9751" width="11.5703125" hidden="1" customWidth="1"/>
    <col min="9985" max="9985" width="8" customWidth="1"/>
    <col min="9986" max="9986" width="35" customWidth="1"/>
    <col min="9987" max="9987" width="2.5703125" customWidth="1"/>
    <col min="9988" max="9988" width="8" customWidth="1"/>
    <col min="9989" max="9993" width="10.7109375" customWidth="1"/>
    <col min="9994" max="9994" width="8" customWidth="1"/>
    <col min="9995" max="9995" width="2.5703125" customWidth="1"/>
    <col min="9996" max="10003" width="10.7109375" customWidth="1"/>
    <col min="10004" max="10004" width="14.5703125" customWidth="1"/>
    <col min="10005" max="10006" width="10.7109375" customWidth="1"/>
    <col min="10007" max="10007" width="11.5703125" hidden="1" customWidth="1"/>
    <col min="10241" max="10241" width="8" customWidth="1"/>
    <col min="10242" max="10242" width="35" customWidth="1"/>
    <col min="10243" max="10243" width="2.5703125" customWidth="1"/>
    <col min="10244" max="10244" width="8" customWidth="1"/>
    <col min="10245" max="10249" width="10.7109375" customWidth="1"/>
    <col min="10250" max="10250" width="8" customWidth="1"/>
    <col min="10251" max="10251" width="2.5703125" customWidth="1"/>
    <col min="10252" max="10259" width="10.7109375" customWidth="1"/>
    <col min="10260" max="10260" width="14.5703125" customWidth="1"/>
    <col min="10261" max="10262" width="10.7109375" customWidth="1"/>
    <col min="10263" max="10263" width="11.5703125" hidden="1" customWidth="1"/>
    <col min="10497" max="10497" width="8" customWidth="1"/>
    <col min="10498" max="10498" width="35" customWidth="1"/>
    <col min="10499" max="10499" width="2.5703125" customWidth="1"/>
    <col min="10500" max="10500" width="8" customWidth="1"/>
    <col min="10501" max="10505" width="10.7109375" customWidth="1"/>
    <col min="10506" max="10506" width="8" customWidth="1"/>
    <col min="10507" max="10507" width="2.5703125" customWidth="1"/>
    <col min="10508" max="10515" width="10.7109375" customWidth="1"/>
    <col min="10516" max="10516" width="14.5703125" customWidth="1"/>
    <col min="10517" max="10518" width="10.7109375" customWidth="1"/>
    <col min="10519" max="10519" width="11.5703125" hidden="1" customWidth="1"/>
    <col min="10753" max="10753" width="8" customWidth="1"/>
    <col min="10754" max="10754" width="35" customWidth="1"/>
    <col min="10755" max="10755" width="2.5703125" customWidth="1"/>
    <col min="10756" max="10756" width="8" customWidth="1"/>
    <col min="10757" max="10761" width="10.7109375" customWidth="1"/>
    <col min="10762" max="10762" width="8" customWidth="1"/>
    <col min="10763" max="10763" width="2.5703125" customWidth="1"/>
    <col min="10764" max="10771" width="10.7109375" customWidth="1"/>
    <col min="10772" max="10772" width="14.5703125" customWidth="1"/>
    <col min="10773" max="10774" width="10.7109375" customWidth="1"/>
    <col min="10775" max="10775" width="11.5703125" hidden="1" customWidth="1"/>
    <col min="11009" max="11009" width="8" customWidth="1"/>
    <col min="11010" max="11010" width="35" customWidth="1"/>
    <col min="11011" max="11011" width="2.5703125" customWidth="1"/>
    <col min="11012" max="11012" width="8" customWidth="1"/>
    <col min="11013" max="11017" width="10.7109375" customWidth="1"/>
    <col min="11018" max="11018" width="8" customWidth="1"/>
    <col min="11019" max="11019" width="2.5703125" customWidth="1"/>
    <col min="11020" max="11027" width="10.7109375" customWidth="1"/>
    <col min="11028" max="11028" width="14.5703125" customWidth="1"/>
    <col min="11029" max="11030" width="10.7109375" customWidth="1"/>
    <col min="11031" max="11031" width="11.5703125" hidden="1" customWidth="1"/>
    <col min="11265" max="11265" width="8" customWidth="1"/>
    <col min="11266" max="11266" width="35" customWidth="1"/>
    <col min="11267" max="11267" width="2.5703125" customWidth="1"/>
    <col min="11268" max="11268" width="8" customWidth="1"/>
    <col min="11269" max="11273" width="10.7109375" customWidth="1"/>
    <col min="11274" max="11274" width="8" customWidth="1"/>
    <col min="11275" max="11275" width="2.5703125" customWidth="1"/>
    <col min="11276" max="11283" width="10.7109375" customWidth="1"/>
    <col min="11284" max="11284" width="14.5703125" customWidth="1"/>
    <col min="11285" max="11286" width="10.7109375" customWidth="1"/>
    <col min="11287" max="11287" width="11.5703125" hidden="1" customWidth="1"/>
    <col min="11521" max="11521" width="8" customWidth="1"/>
    <col min="11522" max="11522" width="35" customWidth="1"/>
    <col min="11523" max="11523" width="2.5703125" customWidth="1"/>
    <col min="11524" max="11524" width="8" customWidth="1"/>
    <col min="11525" max="11529" width="10.7109375" customWidth="1"/>
    <col min="11530" max="11530" width="8" customWidth="1"/>
    <col min="11531" max="11531" width="2.5703125" customWidth="1"/>
    <col min="11532" max="11539" width="10.7109375" customWidth="1"/>
    <col min="11540" max="11540" width="14.5703125" customWidth="1"/>
    <col min="11541" max="11542" width="10.7109375" customWidth="1"/>
    <col min="11543" max="11543" width="11.5703125" hidden="1" customWidth="1"/>
    <col min="11777" max="11777" width="8" customWidth="1"/>
    <col min="11778" max="11778" width="35" customWidth="1"/>
    <col min="11779" max="11779" width="2.5703125" customWidth="1"/>
    <col min="11780" max="11780" width="8" customWidth="1"/>
    <col min="11781" max="11785" width="10.7109375" customWidth="1"/>
    <col min="11786" max="11786" width="8" customWidth="1"/>
    <col min="11787" max="11787" width="2.5703125" customWidth="1"/>
    <col min="11788" max="11795" width="10.7109375" customWidth="1"/>
    <col min="11796" max="11796" width="14.5703125" customWidth="1"/>
    <col min="11797" max="11798" width="10.7109375" customWidth="1"/>
    <col min="11799" max="11799" width="11.5703125" hidden="1" customWidth="1"/>
    <col min="12033" max="12033" width="8" customWidth="1"/>
    <col min="12034" max="12034" width="35" customWidth="1"/>
    <col min="12035" max="12035" width="2.5703125" customWidth="1"/>
    <col min="12036" max="12036" width="8" customWidth="1"/>
    <col min="12037" max="12041" width="10.7109375" customWidth="1"/>
    <col min="12042" max="12042" width="8" customWidth="1"/>
    <col min="12043" max="12043" width="2.5703125" customWidth="1"/>
    <col min="12044" max="12051" width="10.7109375" customWidth="1"/>
    <col min="12052" max="12052" width="14.5703125" customWidth="1"/>
    <col min="12053" max="12054" width="10.7109375" customWidth="1"/>
    <col min="12055" max="12055" width="11.5703125" hidden="1" customWidth="1"/>
    <col min="12289" max="12289" width="8" customWidth="1"/>
    <col min="12290" max="12290" width="35" customWidth="1"/>
    <col min="12291" max="12291" width="2.5703125" customWidth="1"/>
    <col min="12292" max="12292" width="8" customWidth="1"/>
    <col min="12293" max="12297" width="10.7109375" customWidth="1"/>
    <col min="12298" max="12298" width="8" customWidth="1"/>
    <col min="12299" max="12299" width="2.5703125" customWidth="1"/>
    <col min="12300" max="12307" width="10.7109375" customWidth="1"/>
    <col min="12308" max="12308" width="14.5703125" customWidth="1"/>
    <col min="12309" max="12310" width="10.7109375" customWidth="1"/>
    <col min="12311" max="12311" width="11.5703125" hidden="1" customWidth="1"/>
    <col min="12545" max="12545" width="8" customWidth="1"/>
    <col min="12546" max="12546" width="35" customWidth="1"/>
    <col min="12547" max="12547" width="2.5703125" customWidth="1"/>
    <col min="12548" max="12548" width="8" customWidth="1"/>
    <col min="12549" max="12553" width="10.7109375" customWidth="1"/>
    <col min="12554" max="12554" width="8" customWidth="1"/>
    <col min="12555" max="12555" width="2.5703125" customWidth="1"/>
    <col min="12556" max="12563" width="10.7109375" customWidth="1"/>
    <col min="12564" max="12564" width="14.5703125" customWidth="1"/>
    <col min="12565" max="12566" width="10.7109375" customWidth="1"/>
    <col min="12567" max="12567" width="11.5703125" hidden="1" customWidth="1"/>
    <col min="12801" max="12801" width="8" customWidth="1"/>
    <col min="12802" max="12802" width="35" customWidth="1"/>
    <col min="12803" max="12803" width="2.5703125" customWidth="1"/>
    <col min="12804" max="12804" width="8" customWidth="1"/>
    <col min="12805" max="12809" width="10.7109375" customWidth="1"/>
    <col min="12810" max="12810" width="8" customWidth="1"/>
    <col min="12811" max="12811" width="2.5703125" customWidth="1"/>
    <col min="12812" max="12819" width="10.7109375" customWidth="1"/>
    <col min="12820" max="12820" width="14.5703125" customWidth="1"/>
    <col min="12821" max="12822" width="10.7109375" customWidth="1"/>
    <col min="12823" max="12823" width="11.5703125" hidden="1" customWidth="1"/>
    <col min="13057" max="13057" width="8" customWidth="1"/>
    <col min="13058" max="13058" width="35" customWidth="1"/>
    <col min="13059" max="13059" width="2.5703125" customWidth="1"/>
    <col min="13060" max="13060" width="8" customWidth="1"/>
    <col min="13061" max="13065" width="10.7109375" customWidth="1"/>
    <col min="13066" max="13066" width="8" customWidth="1"/>
    <col min="13067" max="13067" width="2.5703125" customWidth="1"/>
    <col min="13068" max="13075" width="10.7109375" customWidth="1"/>
    <col min="13076" max="13076" width="14.5703125" customWidth="1"/>
    <col min="13077" max="13078" width="10.7109375" customWidth="1"/>
    <col min="13079" max="13079" width="11.5703125" hidden="1" customWidth="1"/>
    <col min="13313" max="13313" width="8" customWidth="1"/>
    <col min="13314" max="13314" width="35" customWidth="1"/>
    <col min="13315" max="13315" width="2.5703125" customWidth="1"/>
    <col min="13316" max="13316" width="8" customWidth="1"/>
    <col min="13317" max="13321" width="10.7109375" customWidth="1"/>
    <col min="13322" max="13322" width="8" customWidth="1"/>
    <col min="13323" max="13323" width="2.5703125" customWidth="1"/>
    <col min="13324" max="13331" width="10.7109375" customWidth="1"/>
    <col min="13332" max="13332" width="14.5703125" customWidth="1"/>
    <col min="13333" max="13334" width="10.7109375" customWidth="1"/>
    <col min="13335" max="13335" width="11.5703125" hidden="1" customWidth="1"/>
    <col min="13569" max="13569" width="8" customWidth="1"/>
    <col min="13570" max="13570" width="35" customWidth="1"/>
    <col min="13571" max="13571" width="2.5703125" customWidth="1"/>
    <col min="13572" max="13572" width="8" customWidth="1"/>
    <col min="13573" max="13577" width="10.7109375" customWidth="1"/>
    <col min="13578" max="13578" width="8" customWidth="1"/>
    <col min="13579" max="13579" width="2.5703125" customWidth="1"/>
    <col min="13580" max="13587" width="10.7109375" customWidth="1"/>
    <col min="13588" max="13588" width="14.5703125" customWidth="1"/>
    <col min="13589" max="13590" width="10.7109375" customWidth="1"/>
    <col min="13591" max="13591" width="11.5703125" hidden="1" customWidth="1"/>
    <col min="13825" max="13825" width="8" customWidth="1"/>
    <col min="13826" max="13826" width="35" customWidth="1"/>
    <col min="13827" max="13827" width="2.5703125" customWidth="1"/>
    <col min="13828" max="13828" width="8" customWidth="1"/>
    <col min="13829" max="13833" width="10.7109375" customWidth="1"/>
    <col min="13834" max="13834" width="8" customWidth="1"/>
    <col min="13835" max="13835" width="2.5703125" customWidth="1"/>
    <col min="13836" max="13843" width="10.7109375" customWidth="1"/>
    <col min="13844" max="13844" width="14.5703125" customWidth="1"/>
    <col min="13845" max="13846" width="10.7109375" customWidth="1"/>
    <col min="13847" max="13847" width="11.5703125" hidden="1" customWidth="1"/>
    <col min="14081" max="14081" width="8" customWidth="1"/>
    <col min="14082" max="14082" width="35" customWidth="1"/>
    <col min="14083" max="14083" width="2.5703125" customWidth="1"/>
    <col min="14084" max="14084" width="8" customWidth="1"/>
    <col min="14085" max="14089" width="10.7109375" customWidth="1"/>
    <col min="14090" max="14090" width="8" customWidth="1"/>
    <col min="14091" max="14091" width="2.5703125" customWidth="1"/>
    <col min="14092" max="14099" width="10.7109375" customWidth="1"/>
    <col min="14100" max="14100" width="14.5703125" customWidth="1"/>
    <col min="14101" max="14102" width="10.7109375" customWidth="1"/>
    <col min="14103" max="14103" width="11.5703125" hidden="1" customWidth="1"/>
    <col min="14337" max="14337" width="8" customWidth="1"/>
    <col min="14338" max="14338" width="35" customWidth="1"/>
    <col min="14339" max="14339" width="2.5703125" customWidth="1"/>
    <col min="14340" max="14340" width="8" customWidth="1"/>
    <col min="14341" max="14345" width="10.7109375" customWidth="1"/>
    <col min="14346" max="14346" width="8" customWidth="1"/>
    <col min="14347" max="14347" width="2.5703125" customWidth="1"/>
    <col min="14348" max="14355" width="10.7109375" customWidth="1"/>
    <col min="14356" max="14356" width="14.5703125" customWidth="1"/>
    <col min="14357" max="14358" width="10.7109375" customWidth="1"/>
    <col min="14359" max="14359" width="11.5703125" hidden="1" customWidth="1"/>
    <col min="14593" max="14593" width="8" customWidth="1"/>
    <col min="14594" max="14594" width="35" customWidth="1"/>
    <col min="14595" max="14595" width="2.5703125" customWidth="1"/>
    <col min="14596" max="14596" width="8" customWidth="1"/>
    <col min="14597" max="14601" width="10.7109375" customWidth="1"/>
    <col min="14602" max="14602" width="8" customWidth="1"/>
    <col min="14603" max="14603" width="2.5703125" customWidth="1"/>
    <col min="14604" max="14611" width="10.7109375" customWidth="1"/>
    <col min="14612" max="14612" width="14.5703125" customWidth="1"/>
    <col min="14613" max="14614" width="10.7109375" customWidth="1"/>
    <col min="14615" max="14615" width="11.5703125" hidden="1" customWidth="1"/>
    <col min="14849" max="14849" width="8" customWidth="1"/>
    <col min="14850" max="14850" width="35" customWidth="1"/>
    <col min="14851" max="14851" width="2.5703125" customWidth="1"/>
    <col min="14852" max="14852" width="8" customWidth="1"/>
    <col min="14853" max="14857" width="10.7109375" customWidth="1"/>
    <col min="14858" max="14858" width="8" customWidth="1"/>
    <col min="14859" max="14859" width="2.5703125" customWidth="1"/>
    <col min="14860" max="14867" width="10.7109375" customWidth="1"/>
    <col min="14868" max="14868" width="14.5703125" customWidth="1"/>
    <col min="14869" max="14870" width="10.7109375" customWidth="1"/>
    <col min="14871" max="14871" width="11.5703125" hidden="1" customWidth="1"/>
    <col min="15105" max="15105" width="8" customWidth="1"/>
    <col min="15106" max="15106" width="35" customWidth="1"/>
    <col min="15107" max="15107" width="2.5703125" customWidth="1"/>
    <col min="15108" max="15108" width="8" customWidth="1"/>
    <col min="15109" max="15113" width="10.7109375" customWidth="1"/>
    <col min="15114" max="15114" width="8" customWidth="1"/>
    <col min="15115" max="15115" width="2.5703125" customWidth="1"/>
    <col min="15116" max="15123" width="10.7109375" customWidth="1"/>
    <col min="15124" max="15124" width="14.5703125" customWidth="1"/>
    <col min="15125" max="15126" width="10.7109375" customWidth="1"/>
    <col min="15127" max="15127" width="11.5703125" hidden="1" customWidth="1"/>
    <col min="15361" max="15361" width="8" customWidth="1"/>
    <col min="15362" max="15362" width="35" customWidth="1"/>
    <col min="15363" max="15363" width="2.5703125" customWidth="1"/>
    <col min="15364" max="15364" width="8" customWidth="1"/>
    <col min="15365" max="15369" width="10.7109375" customWidth="1"/>
    <col min="15370" max="15370" width="8" customWidth="1"/>
    <col min="15371" max="15371" width="2.5703125" customWidth="1"/>
    <col min="15372" max="15379" width="10.7109375" customWidth="1"/>
    <col min="15380" max="15380" width="14.5703125" customWidth="1"/>
    <col min="15381" max="15382" width="10.7109375" customWidth="1"/>
    <col min="15383" max="15383" width="11.5703125" hidden="1" customWidth="1"/>
    <col min="15617" max="15617" width="8" customWidth="1"/>
    <col min="15618" max="15618" width="35" customWidth="1"/>
    <col min="15619" max="15619" width="2.5703125" customWidth="1"/>
    <col min="15620" max="15620" width="8" customWidth="1"/>
    <col min="15621" max="15625" width="10.7109375" customWidth="1"/>
    <col min="15626" max="15626" width="8" customWidth="1"/>
    <col min="15627" max="15627" width="2.5703125" customWidth="1"/>
    <col min="15628" max="15635" width="10.7109375" customWidth="1"/>
    <col min="15636" max="15636" width="14.5703125" customWidth="1"/>
    <col min="15637" max="15638" width="10.7109375" customWidth="1"/>
    <col min="15639" max="15639" width="11.5703125" hidden="1" customWidth="1"/>
    <col min="15873" max="15873" width="8" customWidth="1"/>
    <col min="15874" max="15874" width="35" customWidth="1"/>
    <col min="15875" max="15875" width="2.5703125" customWidth="1"/>
    <col min="15876" max="15876" width="8" customWidth="1"/>
    <col min="15877" max="15881" width="10.7109375" customWidth="1"/>
    <col min="15882" max="15882" width="8" customWidth="1"/>
    <col min="15883" max="15883" width="2.5703125" customWidth="1"/>
    <col min="15884" max="15891" width="10.7109375" customWidth="1"/>
    <col min="15892" max="15892" width="14.5703125" customWidth="1"/>
    <col min="15893" max="15894" width="10.7109375" customWidth="1"/>
    <col min="15895" max="15895" width="11.5703125" hidden="1" customWidth="1"/>
    <col min="16129" max="16129" width="8" customWidth="1"/>
    <col min="16130" max="16130" width="35" customWidth="1"/>
    <col min="16131" max="16131" width="2.5703125" customWidth="1"/>
    <col min="16132" max="16132" width="8" customWidth="1"/>
    <col min="16133" max="16137" width="10.7109375" customWidth="1"/>
    <col min="16138" max="16138" width="8" customWidth="1"/>
    <col min="16139" max="16139" width="2.5703125" customWidth="1"/>
    <col min="16140" max="16147" width="10.7109375" customWidth="1"/>
    <col min="16148" max="16148" width="14.5703125" customWidth="1"/>
    <col min="16149" max="16150" width="10.7109375" customWidth="1"/>
    <col min="16151" max="16151" width="11.5703125" hidden="1" customWidth="1"/>
  </cols>
  <sheetData>
    <row r="1" spans="1:22" ht="76.5" customHeight="1" x14ac:dyDescent="0.25">
      <c r="A1" s="551" t="s">
        <v>180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</row>
    <row r="2" spans="1:22" ht="8.25" customHeight="1" x14ac:dyDescent="0.25"/>
    <row r="3" spans="1:22" ht="22.5" customHeight="1" x14ac:dyDescent="0.25">
      <c r="D3" s="552" t="s">
        <v>181</v>
      </c>
      <c r="E3" s="552"/>
      <c r="F3" s="552"/>
      <c r="G3" s="552"/>
      <c r="H3" s="552"/>
      <c r="I3" s="552"/>
      <c r="J3" s="552"/>
    </row>
    <row r="4" spans="1:22" ht="14.25" customHeight="1" x14ac:dyDescent="0.25"/>
    <row r="5" spans="1:22" ht="14.25" customHeight="1" x14ac:dyDescent="0.25">
      <c r="A5" s="478"/>
      <c r="B5" s="478"/>
      <c r="C5" s="553" t="s">
        <v>182</v>
      </c>
      <c r="D5" s="553"/>
      <c r="E5" s="553"/>
      <c r="F5" s="553"/>
      <c r="G5" s="553"/>
      <c r="H5" s="553"/>
      <c r="I5" s="553"/>
      <c r="J5" s="553"/>
      <c r="K5" s="553"/>
      <c r="L5" s="553"/>
      <c r="M5" s="553"/>
      <c r="N5" s="553"/>
      <c r="O5" s="553"/>
      <c r="P5" s="553"/>
      <c r="Q5" s="553" t="s">
        <v>183</v>
      </c>
      <c r="R5" s="553"/>
      <c r="S5" s="553"/>
      <c r="T5" s="553"/>
      <c r="U5" s="554"/>
      <c r="V5" s="554"/>
    </row>
    <row r="6" spans="1:22" ht="39.75" customHeight="1" x14ac:dyDescent="0.25">
      <c r="A6" s="555" t="s">
        <v>184</v>
      </c>
      <c r="B6" s="555" t="s">
        <v>185</v>
      </c>
      <c r="C6" s="556" t="s">
        <v>186</v>
      </c>
      <c r="D6" s="556"/>
      <c r="E6" s="556"/>
      <c r="F6" s="556"/>
      <c r="G6" s="556"/>
      <c r="H6" s="557" t="s">
        <v>187</v>
      </c>
      <c r="I6" s="557"/>
      <c r="J6" s="557"/>
      <c r="K6" s="557"/>
      <c r="L6" s="557"/>
      <c r="M6" s="558" t="s">
        <v>188</v>
      </c>
      <c r="N6" s="558"/>
      <c r="O6" s="558"/>
      <c r="P6" s="558"/>
      <c r="Q6" s="559" t="s">
        <v>189</v>
      </c>
      <c r="R6" s="559"/>
      <c r="S6" s="559"/>
      <c r="T6" s="559"/>
      <c r="U6" s="555" t="s">
        <v>108</v>
      </c>
      <c r="V6" s="555"/>
    </row>
    <row r="7" spans="1:22" ht="79.900000000000006" customHeight="1" x14ac:dyDescent="0.25">
      <c r="A7" s="555"/>
      <c r="B7" s="555"/>
      <c r="C7" s="560" t="s">
        <v>190</v>
      </c>
      <c r="D7" s="560"/>
      <c r="E7" s="482" t="s">
        <v>191</v>
      </c>
      <c r="F7" s="482" t="s">
        <v>192</v>
      </c>
      <c r="G7" s="482" t="s">
        <v>193</v>
      </c>
      <c r="H7" s="483" t="s">
        <v>190</v>
      </c>
      <c r="I7" s="483" t="s">
        <v>191</v>
      </c>
      <c r="J7" s="561" t="s">
        <v>192</v>
      </c>
      <c r="K7" s="561"/>
      <c r="L7" s="483" t="s">
        <v>193</v>
      </c>
      <c r="M7" s="484" t="s">
        <v>190</v>
      </c>
      <c r="N7" s="484" t="s">
        <v>191</v>
      </c>
      <c r="O7" s="484" t="s">
        <v>192</v>
      </c>
      <c r="P7" s="484" t="s">
        <v>193</v>
      </c>
      <c r="Q7" s="485" t="s">
        <v>190</v>
      </c>
      <c r="R7" s="485" t="s">
        <v>191</v>
      </c>
      <c r="S7" s="485" t="s">
        <v>192</v>
      </c>
      <c r="T7" s="485" t="s">
        <v>193</v>
      </c>
      <c r="U7" s="486" t="s">
        <v>194</v>
      </c>
      <c r="V7" s="486" t="s">
        <v>195</v>
      </c>
    </row>
    <row r="8" spans="1:22" ht="14.25" customHeight="1" x14ac:dyDescent="0.25">
      <c r="A8" s="562"/>
      <c r="B8" s="562"/>
      <c r="C8" s="563" t="s">
        <v>196</v>
      </c>
      <c r="D8" s="563"/>
      <c r="E8" s="563"/>
      <c r="F8" s="563"/>
      <c r="G8" s="563"/>
      <c r="H8" s="563"/>
      <c r="I8" s="563"/>
      <c r="J8" s="563"/>
      <c r="K8" s="563"/>
      <c r="L8" s="563"/>
      <c r="M8" s="563"/>
      <c r="N8" s="563"/>
      <c r="O8" s="563"/>
      <c r="P8" s="563"/>
      <c r="Q8" s="563"/>
      <c r="R8" s="563"/>
      <c r="S8" s="563"/>
      <c r="T8" s="563"/>
      <c r="U8" s="487"/>
      <c r="V8" s="487"/>
    </row>
    <row r="9" spans="1:22" ht="79.900000000000006" customHeight="1" x14ac:dyDescent="0.25">
      <c r="A9" s="488">
        <v>1</v>
      </c>
      <c r="B9" s="489" t="s">
        <v>197</v>
      </c>
      <c r="C9" s="564" t="s">
        <v>198</v>
      </c>
      <c r="D9" s="564"/>
      <c r="E9" s="490" t="s">
        <v>198</v>
      </c>
      <c r="F9" s="490">
        <v>1632</v>
      </c>
      <c r="G9" s="490" t="s">
        <v>199</v>
      </c>
      <c r="H9" s="491" t="s">
        <v>200</v>
      </c>
      <c r="I9" s="491" t="s">
        <v>200</v>
      </c>
      <c r="J9" s="565">
        <v>213</v>
      </c>
      <c r="K9" s="565"/>
      <c r="L9" s="491" t="s">
        <v>201</v>
      </c>
      <c r="M9" s="492" t="s">
        <v>84</v>
      </c>
      <c r="N9" s="492" t="s">
        <v>84</v>
      </c>
      <c r="O9" s="492">
        <v>428</v>
      </c>
      <c r="P9" s="492" t="s">
        <v>202</v>
      </c>
      <c r="Q9" s="493" t="s">
        <v>203</v>
      </c>
      <c r="R9" s="493" t="s">
        <v>203</v>
      </c>
      <c r="S9" s="493">
        <v>1614</v>
      </c>
      <c r="T9" s="493" t="s">
        <v>204</v>
      </c>
      <c r="U9" s="489" t="s">
        <v>205</v>
      </c>
      <c r="V9" s="488">
        <v>3190</v>
      </c>
    </row>
    <row r="10" spans="1:22" ht="23.85" customHeight="1" x14ac:dyDescent="0.25">
      <c r="A10" s="488">
        <v>2</v>
      </c>
      <c r="B10" s="489" t="s">
        <v>206</v>
      </c>
      <c r="C10" s="564" t="s">
        <v>207</v>
      </c>
      <c r="D10" s="564"/>
      <c r="E10" s="490" t="s">
        <v>207</v>
      </c>
      <c r="F10" s="490">
        <v>328</v>
      </c>
      <c r="G10" s="490" t="s">
        <v>208</v>
      </c>
      <c r="H10" s="491" t="s">
        <v>209</v>
      </c>
      <c r="I10" s="491" t="s">
        <v>209</v>
      </c>
      <c r="J10" s="565">
        <v>34</v>
      </c>
      <c r="K10" s="565"/>
      <c r="L10" s="491" t="s">
        <v>210</v>
      </c>
      <c r="M10" s="492" t="s">
        <v>84</v>
      </c>
      <c r="N10" s="492" t="s">
        <v>84</v>
      </c>
      <c r="O10" s="492">
        <v>48</v>
      </c>
      <c r="P10" s="492" t="s">
        <v>211</v>
      </c>
      <c r="Q10" s="493" t="s">
        <v>212</v>
      </c>
      <c r="R10" s="493" t="s">
        <v>212</v>
      </c>
      <c r="S10" s="493">
        <v>213</v>
      </c>
      <c r="T10" s="493" t="s">
        <v>213</v>
      </c>
      <c r="U10" s="489" t="s">
        <v>214</v>
      </c>
      <c r="V10" s="488">
        <v>530</v>
      </c>
    </row>
    <row r="11" spans="1:22" ht="35.1" customHeight="1" x14ac:dyDescent="0.25">
      <c r="A11" s="488">
        <v>3</v>
      </c>
      <c r="B11" s="489" t="s">
        <v>215</v>
      </c>
      <c r="C11" s="564" t="s">
        <v>216</v>
      </c>
      <c r="D11" s="564"/>
      <c r="E11" s="490" t="s">
        <v>216</v>
      </c>
      <c r="F11" s="490">
        <v>1581</v>
      </c>
      <c r="G11" s="490" t="s">
        <v>217</v>
      </c>
      <c r="H11" s="491" t="s">
        <v>209</v>
      </c>
      <c r="I11" s="491" t="s">
        <v>209</v>
      </c>
      <c r="J11" s="565">
        <v>158</v>
      </c>
      <c r="K11" s="565"/>
      <c r="L11" s="491" t="s">
        <v>218</v>
      </c>
      <c r="M11" s="492" t="s">
        <v>84</v>
      </c>
      <c r="N11" s="492" t="s">
        <v>84</v>
      </c>
      <c r="O11" s="492">
        <v>428</v>
      </c>
      <c r="P11" s="492" t="s">
        <v>202</v>
      </c>
      <c r="Q11" s="493" t="s">
        <v>203</v>
      </c>
      <c r="R11" s="493" t="s">
        <v>203</v>
      </c>
      <c r="S11" s="493">
        <v>1614</v>
      </c>
      <c r="T11" s="493" t="s">
        <v>204</v>
      </c>
      <c r="U11" s="489" t="s">
        <v>214</v>
      </c>
      <c r="V11" s="488">
        <v>3084</v>
      </c>
    </row>
    <row r="12" spans="1:22" ht="35.1" customHeight="1" x14ac:dyDescent="0.25">
      <c r="A12" s="488">
        <v>4</v>
      </c>
      <c r="B12" s="489" t="s">
        <v>219</v>
      </c>
      <c r="C12" s="564" t="s">
        <v>216</v>
      </c>
      <c r="D12" s="564"/>
      <c r="E12" s="490" t="s">
        <v>216</v>
      </c>
      <c r="F12" s="490">
        <v>352</v>
      </c>
      <c r="G12" s="490" t="s">
        <v>220</v>
      </c>
      <c r="H12" s="491" t="s">
        <v>209</v>
      </c>
      <c r="I12" s="491" t="s">
        <v>209</v>
      </c>
      <c r="J12" s="565">
        <v>34</v>
      </c>
      <c r="K12" s="565"/>
      <c r="L12" s="491" t="s">
        <v>210</v>
      </c>
      <c r="M12" s="492" t="s">
        <v>159</v>
      </c>
      <c r="N12" s="492" t="s">
        <v>159</v>
      </c>
      <c r="O12" s="492" t="s">
        <v>159</v>
      </c>
      <c r="P12" s="492" t="s">
        <v>159</v>
      </c>
      <c r="Q12" s="493" t="s">
        <v>203</v>
      </c>
      <c r="R12" s="493" t="s">
        <v>203</v>
      </c>
      <c r="S12" s="493">
        <v>518</v>
      </c>
      <c r="T12" s="493" t="s">
        <v>221</v>
      </c>
      <c r="U12" s="489" t="s">
        <v>222</v>
      </c>
      <c r="V12" s="488">
        <v>680</v>
      </c>
    </row>
    <row r="13" spans="1:22" ht="23.85" customHeight="1" x14ac:dyDescent="0.25">
      <c r="A13" s="488">
        <v>5</v>
      </c>
      <c r="B13" s="489" t="s">
        <v>223</v>
      </c>
      <c r="C13" s="564" t="s">
        <v>224</v>
      </c>
      <c r="D13" s="564"/>
      <c r="E13" s="490" t="s">
        <v>224</v>
      </c>
      <c r="F13" s="490">
        <v>2020</v>
      </c>
      <c r="G13" s="490" t="s">
        <v>225</v>
      </c>
      <c r="H13" s="491" t="s">
        <v>200</v>
      </c>
      <c r="I13" s="491" t="s">
        <v>200</v>
      </c>
      <c r="J13" s="565">
        <v>204</v>
      </c>
      <c r="K13" s="565"/>
      <c r="L13" s="491" t="s">
        <v>226</v>
      </c>
      <c r="M13" s="492" t="s">
        <v>84</v>
      </c>
      <c r="N13" s="492" t="s">
        <v>84</v>
      </c>
      <c r="O13" s="492">
        <v>618</v>
      </c>
      <c r="P13" s="492" t="s">
        <v>227</v>
      </c>
      <c r="Q13" s="493" t="s">
        <v>203</v>
      </c>
      <c r="R13" s="493" t="s">
        <v>203</v>
      </c>
      <c r="S13" s="493">
        <v>2075</v>
      </c>
      <c r="T13" s="493" t="s">
        <v>228</v>
      </c>
      <c r="U13" s="489" t="s">
        <v>229</v>
      </c>
      <c r="V13" s="488">
        <v>4015</v>
      </c>
    </row>
    <row r="14" spans="1:22" ht="79.900000000000006" customHeight="1" x14ac:dyDescent="0.25">
      <c r="A14" s="488">
        <v>6</v>
      </c>
      <c r="B14" s="489" t="s">
        <v>230</v>
      </c>
      <c r="C14" s="564" t="s">
        <v>231</v>
      </c>
      <c r="D14" s="564"/>
      <c r="E14" s="490" t="s">
        <v>231</v>
      </c>
      <c r="F14" s="490">
        <v>345</v>
      </c>
      <c r="G14" s="490" t="s">
        <v>232</v>
      </c>
      <c r="H14" s="491" t="s">
        <v>209</v>
      </c>
      <c r="I14" s="491" t="s">
        <v>209</v>
      </c>
      <c r="J14" s="565">
        <v>34</v>
      </c>
      <c r="K14" s="565"/>
      <c r="L14" s="491" t="s">
        <v>210</v>
      </c>
      <c r="M14" s="492" t="s">
        <v>84</v>
      </c>
      <c r="N14" s="492" t="s">
        <v>84</v>
      </c>
      <c r="O14" s="492">
        <v>190</v>
      </c>
      <c r="P14" s="492" t="s">
        <v>233</v>
      </c>
      <c r="Q14" s="493" t="s">
        <v>203</v>
      </c>
      <c r="R14" s="493" t="s">
        <v>203</v>
      </c>
      <c r="S14" s="493">
        <v>362</v>
      </c>
      <c r="T14" s="493" t="s">
        <v>234</v>
      </c>
      <c r="U14" s="489" t="s">
        <v>235</v>
      </c>
      <c r="V14" s="488">
        <v>775</v>
      </c>
    </row>
    <row r="15" spans="1:22" ht="14.25" customHeight="1" x14ac:dyDescent="0.25">
      <c r="A15" s="562"/>
      <c r="B15" s="562"/>
      <c r="C15" s="563" t="s">
        <v>236</v>
      </c>
      <c r="D15" s="563"/>
      <c r="E15" s="563"/>
      <c r="F15" s="563"/>
      <c r="G15" s="563"/>
      <c r="H15" s="563"/>
      <c r="I15" s="563"/>
      <c r="J15" s="563"/>
      <c r="K15" s="563"/>
      <c r="L15" s="563"/>
      <c r="M15" s="563"/>
      <c r="N15" s="563"/>
      <c r="O15" s="563"/>
      <c r="P15" s="563"/>
      <c r="Q15" s="563"/>
      <c r="R15" s="563"/>
      <c r="S15" s="563"/>
      <c r="T15" s="563"/>
      <c r="U15" s="487"/>
      <c r="V15" s="487"/>
    </row>
    <row r="16" spans="1:22" ht="35.1" customHeight="1" x14ac:dyDescent="0.25">
      <c r="A16" s="488">
        <v>7</v>
      </c>
      <c r="B16" s="489" t="s">
        <v>237</v>
      </c>
      <c r="C16" s="564" t="s">
        <v>238</v>
      </c>
      <c r="D16" s="564"/>
      <c r="E16" s="490" t="s">
        <v>238</v>
      </c>
      <c r="F16" s="490">
        <v>89</v>
      </c>
      <c r="G16" s="490" t="s">
        <v>239</v>
      </c>
      <c r="H16" s="491" t="s">
        <v>200</v>
      </c>
      <c r="I16" s="491" t="s">
        <v>200</v>
      </c>
      <c r="J16" s="565">
        <v>12</v>
      </c>
      <c r="K16" s="565"/>
      <c r="L16" s="491" t="s">
        <v>240</v>
      </c>
      <c r="M16" s="492" t="s">
        <v>84</v>
      </c>
      <c r="N16" s="492" t="s">
        <v>84</v>
      </c>
      <c r="O16" s="492">
        <v>75</v>
      </c>
      <c r="P16" s="492" t="s">
        <v>241</v>
      </c>
      <c r="Q16" s="493" t="s">
        <v>212</v>
      </c>
      <c r="R16" s="493" t="s">
        <v>212</v>
      </c>
      <c r="S16" s="493">
        <v>275</v>
      </c>
      <c r="T16" s="493" t="s">
        <v>242</v>
      </c>
      <c r="U16" s="489" t="s">
        <v>243</v>
      </c>
      <c r="V16" s="488">
        <v>330</v>
      </c>
    </row>
    <row r="17" spans="1:22" ht="23.85" customHeight="1" x14ac:dyDescent="0.25">
      <c r="A17" s="488">
        <v>8</v>
      </c>
      <c r="B17" s="489" t="s">
        <v>244</v>
      </c>
      <c r="C17" s="564" t="s">
        <v>245</v>
      </c>
      <c r="D17" s="564"/>
      <c r="E17" s="490" t="s">
        <v>245</v>
      </c>
      <c r="F17" s="490">
        <v>83</v>
      </c>
      <c r="G17" s="490" t="s">
        <v>246</v>
      </c>
      <c r="H17" s="491" t="s">
        <v>200</v>
      </c>
      <c r="I17" s="491" t="s">
        <v>200</v>
      </c>
      <c r="J17" s="565">
        <v>12</v>
      </c>
      <c r="K17" s="565"/>
      <c r="L17" s="491" t="s">
        <v>240</v>
      </c>
      <c r="M17" s="492" t="s">
        <v>84</v>
      </c>
      <c r="N17" s="492" t="s">
        <v>84</v>
      </c>
      <c r="O17" s="492">
        <v>98</v>
      </c>
      <c r="P17" s="492" t="s">
        <v>247</v>
      </c>
      <c r="Q17" s="493" t="s">
        <v>248</v>
      </c>
      <c r="R17" s="493" t="s">
        <v>248</v>
      </c>
      <c r="S17" s="493">
        <v>232</v>
      </c>
      <c r="T17" s="493" t="s">
        <v>249</v>
      </c>
      <c r="U17" s="489" t="s">
        <v>250</v>
      </c>
      <c r="V17" s="488">
        <v>321</v>
      </c>
    </row>
    <row r="18" spans="1:22" ht="46.35" customHeight="1" x14ac:dyDescent="0.25">
      <c r="A18" s="488">
        <v>9</v>
      </c>
      <c r="B18" s="489" t="s">
        <v>251</v>
      </c>
      <c r="C18" s="564" t="s">
        <v>159</v>
      </c>
      <c r="D18" s="564"/>
      <c r="E18" s="490" t="s">
        <v>159</v>
      </c>
      <c r="F18" s="490" t="s">
        <v>159</v>
      </c>
      <c r="G18" s="490" t="s">
        <v>159</v>
      </c>
      <c r="H18" s="491" t="s">
        <v>159</v>
      </c>
      <c r="I18" s="491" t="s">
        <v>159</v>
      </c>
      <c r="J18" s="566" t="s">
        <v>159</v>
      </c>
      <c r="K18" s="566"/>
      <c r="L18" s="491" t="s">
        <v>159</v>
      </c>
      <c r="M18" s="492" t="s">
        <v>84</v>
      </c>
      <c r="N18" s="492" t="s">
        <v>84</v>
      </c>
      <c r="O18" s="492">
        <v>97</v>
      </c>
      <c r="P18" s="492" t="s">
        <v>252</v>
      </c>
      <c r="Q18" s="493" t="s">
        <v>203</v>
      </c>
      <c r="R18" s="493" t="s">
        <v>203</v>
      </c>
      <c r="S18" s="493">
        <v>574</v>
      </c>
      <c r="T18" s="493" t="s">
        <v>253</v>
      </c>
      <c r="U18" s="489" t="s">
        <v>254</v>
      </c>
      <c r="V18" s="488">
        <v>377</v>
      </c>
    </row>
    <row r="19" spans="1:22" ht="14.25" customHeight="1" x14ac:dyDescent="0.25">
      <c r="A19" s="562"/>
      <c r="B19" s="562"/>
      <c r="C19" s="563" t="s">
        <v>255</v>
      </c>
      <c r="D19" s="563"/>
      <c r="E19" s="563"/>
      <c r="F19" s="563"/>
      <c r="G19" s="563"/>
      <c r="H19" s="563"/>
      <c r="I19" s="563"/>
      <c r="J19" s="563"/>
      <c r="K19" s="563"/>
      <c r="L19" s="563"/>
      <c r="M19" s="563"/>
      <c r="N19" s="563"/>
      <c r="O19" s="563"/>
      <c r="P19" s="563"/>
      <c r="Q19" s="563"/>
      <c r="R19" s="563"/>
      <c r="S19" s="563"/>
      <c r="T19" s="563"/>
      <c r="U19" s="487"/>
      <c r="V19" s="487"/>
    </row>
    <row r="20" spans="1:22" ht="68.650000000000006" customHeight="1" x14ac:dyDescent="0.25">
      <c r="A20" s="488">
        <v>10</v>
      </c>
      <c r="B20" s="489" t="s">
        <v>256</v>
      </c>
      <c r="C20" s="564" t="s">
        <v>159</v>
      </c>
      <c r="D20" s="564"/>
      <c r="E20" s="490" t="s">
        <v>159</v>
      </c>
      <c r="F20" s="490" t="s">
        <v>159</v>
      </c>
      <c r="G20" s="490" t="s">
        <v>159</v>
      </c>
      <c r="H20" s="491" t="s">
        <v>159</v>
      </c>
      <c r="I20" s="491" t="s">
        <v>159</v>
      </c>
      <c r="J20" s="566" t="s">
        <v>159</v>
      </c>
      <c r="K20" s="566"/>
      <c r="L20" s="491" t="s">
        <v>159</v>
      </c>
      <c r="M20" s="492" t="s">
        <v>84</v>
      </c>
      <c r="N20" s="492" t="s">
        <v>84</v>
      </c>
      <c r="O20" s="492">
        <v>190</v>
      </c>
      <c r="P20" s="492" t="s">
        <v>233</v>
      </c>
      <c r="Q20" s="493" t="s">
        <v>159</v>
      </c>
      <c r="R20" s="493" t="s">
        <v>159</v>
      </c>
      <c r="S20" s="493" t="s">
        <v>159</v>
      </c>
      <c r="T20" s="493" t="s">
        <v>159</v>
      </c>
      <c r="U20" s="489" t="s">
        <v>84</v>
      </c>
      <c r="V20" s="488">
        <v>190</v>
      </c>
    </row>
    <row r="21" spans="1:22" ht="35.1" customHeight="1" x14ac:dyDescent="0.25">
      <c r="A21" s="488">
        <v>11</v>
      </c>
      <c r="B21" s="489" t="s">
        <v>257</v>
      </c>
      <c r="C21" s="564" t="s">
        <v>159</v>
      </c>
      <c r="D21" s="564"/>
      <c r="E21" s="490" t="s">
        <v>159</v>
      </c>
      <c r="F21" s="490" t="s">
        <v>159</v>
      </c>
      <c r="G21" s="490" t="s">
        <v>159</v>
      </c>
      <c r="H21" s="491" t="s">
        <v>200</v>
      </c>
      <c r="I21" s="491" t="s">
        <v>200</v>
      </c>
      <c r="J21" s="565">
        <v>80</v>
      </c>
      <c r="K21" s="565"/>
      <c r="L21" s="491" t="s">
        <v>258</v>
      </c>
      <c r="M21" s="492" t="s">
        <v>84</v>
      </c>
      <c r="N21" s="492" t="s">
        <v>84</v>
      </c>
      <c r="O21" s="492">
        <v>273</v>
      </c>
      <c r="P21" s="492" t="s">
        <v>259</v>
      </c>
      <c r="Q21" s="493" t="s">
        <v>203</v>
      </c>
      <c r="R21" s="493" t="s">
        <v>203</v>
      </c>
      <c r="S21" s="493">
        <v>1377</v>
      </c>
      <c r="T21" s="493" t="s">
        <v>260</v>
      </c>
      <c r="U21" s="489" t="s">
        <v>261</v>
      </c>
      <c r="V21" s="488">
        <v>1137</v>
      </c>
    </row>
    <row r="22" spans="1:22" ht="23.85" customHeight="1" x14ac:dyDescent="0.25">
      <c r="A22" s="488">
        <v>12</v>
      </c>
      <c r="B22" s="489" t="s">
        <v>262</v>
      </c>
      <c r="C22" s="564" t="s">
        <v>224</v>
      </c>
      <c r="D22" s="564"/>
      <c r="E22" s="490" t="s">
        <v>224</v>
      </c>
      <c r="F22" s="490">
        <v>714</v>
      </c>
      <c r="G22" s="490" t="s">
        <v>263</v>
      </c>
      <c r="H22" s="491" t="s">
        <v>200</v>
      </c>
      <c r="I22" s="491" t="s">
        <v>200</v>
      </c>
      <c r="J22" s="565">
        <v>80</v>
      </c>
      <c r="K22" s="565"/>
      <c r="L22" s="491" t="s">
        <v>258</v>
      </c>
      <c r="M22" s="492" t="s">
        <v>84</v>
      </c>
      <c r="N22" s="492" t="s">
        <v>84</v>
      </c>
      <c r="O22" s="492">
        <v>445</v>
      </c>
      <c r="P22" s="492" t="s">
        <v>264</v>
      </c>
      <c r="Q22" s="493" t="s">
        <v>203</v>
      </c>
      <c r="R22" s="493" t="s">
        <v>203</v>
      </c>
      <c r="S22" s="493">
        <v>1681</v>
      </c>
      <c r="T22" s="493" t="s">
        <v>265</v>
      </c>
      <c r="U22" s="489" t="s">
        <v>229</v>
      </c>
      <c r="V22" s="488">
        <v>2193</v>
      </c>
    </row>
    <row r="23" spans="1:22" ht="35.1" customHeight="1" x14ac:dyDescent="0.25">
      <c r="A23" s="488">
        <v>13</v>
      </c>
      <c r="B23" s="489" t="s">
        <v>266</v>
      </c>
      <c r="C23" s="564" t="s">
        <v>198</v>
      </c>
      <c r="D23" s="564"/>
      <c r="E23" s="490" t="s">
        <v>198</v>
      </c>
      <c r="F23" s="490">
        <v>336</v>
      </c>
      <c r="G23" s="490" t="s">
        <v>267</v>
      </c>
      <c r="H23" s="491" t="s">
        <v>200</v>
      </c>
      <c r="I23" s="491" t="s">
        <v>200</v>
      </c>
      <c r="J23" s="565">
        <v>40</v>
      </c>
      <c r="K23" s="565"/>
      <c r="L23" s="491" t="s">
        <v>268</v>
      </c>
      <c r="M23" s="492" t="s">
        <v>84</v>
      </c>
      <c r="N23" s="492" t="s">
        <v>84</v>
      </c>
      <c r="O23" s="492">
        <v>98</v>
      </c>
      <c r="P23" s="492" t="s">
        <v>247</v>
      </c>
      <c r="Q23" s="493" t="s">
        <v>212</v>
      </c>
      <c r="R23" s="493" t="s">
        <v>212</v>
      </c>
      <c r="S23" s="493">
        <v>211</v>
      </c>
      <c r="T23" s="493" t="s">
        <v>213</v>
      </c>
      <c r="U23" s="489" t="s">
        <v>269</v>
      </c>
      <c r="V23" s="488">
        <v>594</v>
      </c>
    </row>
    <row r="24" spans="1:22" ht="79.900000000000006" customHeight="1" x14ac:dyDescent="0.25">
      <c r="A24" s="488">
        <v>14</v>
      </c>
      <c r="B24" s="489" t="s">
        <v>270</v>
      </c>
      <c r="C24" s="564" t="s">
        <v>159</v>
      </c>
      <c r="D24" s="564"/>
      <c r="E24" s="490" t="s">
        <v>159</v>
      </c>
      <c r="F24" s="490" t="s">
        <v>159</v>
      </c>
      <c r="G24" s="490" t="s">
        <v>159</v>
      </c>
      <c r="H24" s="491" t="s">
        <v>159</v>
      </c>
      <c r="I24" s="491" t="s">
        <v>159</v>
      </c>
      <c r="J24" s="566" t="s">
        <v>159</v>
      </c>
      <c r="K24" s="566"/>
      <c r="L24" s="491" t="s">
        <v>159</v>
      </c>
      <c r="M24" s="492" t="s">
        <v>271</v>
      </c>
      <c r="N24" s="492" t="s">
        <v>271</v>
      </c>
      <c r="O24" s="492">
        <v>8</v>
      </c>
      <c r="P24" s="492" t="s">
        <v>272</v>
      </c>
      <c r="Q24" s="493" t="s">
        <v>159</v>
      </c>
      <c r="R24" s="493" t="s">
        <v>159</v>
      </c>
      <c r="S24" s="493" t="s">
        <v>159</v>
      </c>
      <c r="T24" s="493" t="s">
        <v>159</v>
      </c>
      <c r="U24" s="489" t="s">
        <v>271</v>
      </c>
      <c r="V24" s="488">
        <v>8</v>
      </c>
    </row>
    <row r="25" spans="1:22" ht="14.25" customHeight="1" x14ac:dyDescent="0.25">
      <c r="A25" s="562"/>
      <c r="B25" s="562"/>
      <c r="C25" s="563" t="s">
        <v>273</v>
      </c>
      <c r="D25" s="563"/>
      <c r="E25" s="563"/>
      <c r="F25" s="563"/>
      <c r="G25" s="563"/>
      <c r="H25" s="563"/>
      <c r="I25" s="563"/>
      <c r="J25" s="563"/>
      <c r="K25" s="563"/>
      <c r="L25" s="563"/>
      <c r="M25" s="563"/>
      <c r="N25" s="563"/>
      <c r="O25" s="563"/>
      <c r="P25" s="563"/>
      <c r="Q25" s="563"/>
      <c r="R25" s="563"/>
      <c r="S25" s="563"/>
      <c r="T25" s="563"/>
      <c r="U25" s="487"/>
      <c r="V25" s="487"/>
    </row>
    <row r="26" spans="1:22" ht="35.1" customHeight="1" x14ac:dyDescent="0.25">
      <c r="A26" s="488">
        <v>15</v>
      </c>
      <c r="B26" s="489" t="s">
        <v>274</v>
      </c>
      <c r="C26" s="564" t="s">
        <v>275</v>
      </c>
      <c r="D26" s="564"/>
      <c r="E26" s="490" t="s">
        <v>275</v>
      </c>
      <c r="F26" s="490">
        <v>1683</v>
      </c>
      <c r="G26" s="490" t="s">
        <v>276</v>
      </c>
      <c r="H26" s="491" t="s">
        <v>200</v>
      </c>
      <c r="I26" s="491" t="s">
        <v>200</v>
      </c>
      <c r="J26" s="565">
        <v>213</v>
      </c>
      <c r="K26" s="565"/>
      <c r="L26" s="491" t="s">
        <v>201</v>
      </c>
      <c r="M26" s="492" t="s">
        <v>84</v>
      </c>
      <c r="N26" s="492" t="s">
        <v>84</v>
      </c>
      <c r="O26" s="492">
        <v>428</v>
      </c>
      <c r="P26" s="492" t="s">
        <v>202</v>
      </c>
      <c r="Q26" s="493" t="s">
        <v>203</v>
      </c>
      <c r="R26" s="493" t="s">
        <v>203</v>
      </c>
      <c r="S26" s="493">
        <v>1614</v>
      </c>
      <c r="T26" s="493" t="s">
        <v>204</v>
      </c>
      <c r="U26" s="489" t="s">
        <v>277</v>
      </c>
      <c r="V26" s="488">
        <v>3241</v>
      </c>
    </row>
    <row r="27" spans="1:22" ht="35.1" customHeight="1" x14ac:dyDescent="0.25">
      <c r="A27" s="488">
        <v>16</v>
      </c>
      <c r="B27" s="489" t="s">
        <v>278</v>
      </c>
      <c r="C27" s="564" t="s">
        <v>275</v>
      </c>
      <c r="D27" s="564"/>
      <c r="E27" s="490" t="s">
        <v>275</v>
      </c>
      <c r="F27" s="490">
        <v>1683</v>
      </c>
      <c r="G27" s="490" t="s">
        <v>276</v>
      </c>
      <c r="H27" s="491" t="s">
        <v>209</v>
      </c>
      <c r="I27" s="491" t="s">
        <v>209</v>
      </c>
      <c r="J27" s="565">
        <v>158</v>
      </c>
      <c r="K27" s="565"/>
      <c r="L27" s="491" t="s">
        <v>218</v>
      </c>
      <c r="M27" s="492" t="s">
        <v>84</v>
      </c>
      <c r="N27" s="492" t="s">
        <v>84</v>
      </c>
      <c r="O27" s="492">
        <v>428</v>
      </c>
      <c r="P27" s="492" t="s">
        <v>202</v>
      </c>
      <c r="Q27" s="493" t="s">
        <v>203</v>
      </c>
      <c r="R27" s="493" t="s">
        <v>203</v>
      </c>
      <c r="S27" s="493">
        <v>1614</v>
      </c>
      <c r="T27" s="493" t="s">
        <v>204</v>
      </c>
      <c r="U27" s="489" t="s">
        <v>279</v>
      </c>
      <c r="V27" s="488">
        <v>3186</v>
      </c>
    </row>
    <row r="28" spans="1:22" ht="57.4" customHeight="1" x14ac:dyDescent="0.25">
      <c r="A28" s="488">
        <v>17</v>
      </c>
      <c r="B28" s="489" t="s">
        <v>280</v>
      </c>
      <c r="C28" s="564" t="s">
        <v>159</v>
      </c>
      <c r="D28" s="564"/>
      <c r="E28" s="490" t="s">
        <v>159</v>
      </c>
      <c r="F28" s="490" t="s">
        <v>159</v>
      </c>
      <c r="G28" s="490" t="s">
        <v>159</v>
      </c>
      <c r="H28" s="491" t="s">
        <v>209</v>
      </c>
      <c r="I28" s="491" t="s">
        <v>209</v>
      </c>
      <c r="J28" s="565">
        <v>158</v>
      </c>
      <c r="K28" s="565"/>
      <c r="L28" s="491" t="s">
        <v>218</v>
      </c>
      <c r="M28" s="492" t="s">
        <v>84</v>
      </c>
      <c r="N28" s="492" t="s">
        <v>84</v>
      </c>
      <c r="O28" s="492">
        <v>428</v>
      </c>
      <c r="P28" s="492" t="s">
        <v>202</v>
      </c>
      <c r="Q28" s="493" t="s">
        <v>203</v>
      </c>
      <c r="R28" s="493" t="s">
        <v>203</v>
      </c>
      <c r="S28" s="493">
        <v>1614</v>
      </c>
      <c r="T28" s="493" t="s">
        <v>204</v>
      </c>
      <c r="U28" s="489" t="s">
        <v>281</v>
      </c>
      <c r="V28" s="488">
        <v>1503</v>
      </c>
    </row>
    <row r="29" spans="1:22" ht="35.1" customHeight="1" x14ac:dyDescent="0.25">
      <c r="A29" s="488">
        <v>18</v>
      </c>
      <c r="B29" s="489" t="s">
        <v>282</v>
      </c>
      <c r="C29" s="564" t="s">
        <v>159</v>
      </c>
      <c r="D29" s="564"/>
      <c r="E29" s="490" t="s">
        <v>159</v>
      </c>
      <c r="F29" s="490" t="s">
        <v>159</v>
      </c>
      <c r="G29" s="490" t="s">
        <v>159</v>
      </c>
      <c r="H29" s="491" t="s">
        <v>283</v>
      </c>
      <c r="I29" s="491" t="s">
        <v>283</v>
      </c>
      <c r="J29" s="565">
        <v>48</v>
      </c>
      <c r="K29" s="565"/>
      <c r="L29" s="491" t="s">
        <v>211</v>
      </c>
      <c r="M29" s="492" t="s">
        <v>84</v>
      </c>
      <c r="N29" s="492" t="s">
        <v>84</v>
      </c>
      <c r="O29" s="492">
        <v>428</v>
      </c>
      <c r="P29" s="492" t="s">
        <v>202</v>
      </c>
      <c r="Q29" s="493" t="s">
        <v>284</v>
      </c>
      <c r="R29" s="493" t="s">
        <v>284</v>
      </c>
      <c r="S29" s="493">
        <v>613</v>
      </c>
      <c r="T29" s="493" t="s">
        <v>285</v>
      </c>
      <c r="U29" s="489" t="s">
        <v>286</v>
      </c>
      <c r="V29" s="488">
        <v>757</v>
      </c>
    </row>
    <row r="30" spans="1:22" ht="14.25" customHeight="1" x14ac:dyDescent="0.25">
      <c r="A30" s="488">
        <v>19</v>
      </c>
      <c r="B30" s="489" t="s">
        <v>287</v>
      </c>
      <c r="C30" s="564" t="s">
        <v>159</v>
      </c>
      <c r="D30" s="564"/>
      <c r="E30" s="490" t="s">
        <v>159</v>
      </c>
      <c r="F30" s="490" t="s">
        <v>159</v>
      </c>
      <c r="G30" s="490" t="s">
        <v>159</v>
      </c>
      <c r="H30" s="491" t="s">
        <v>159</v>
      </c>
      <c r="I30" s="491" t="s">
        <v>159</v>
      </c>
      <c r="J30" s="566" t="s">
        <v>159</v>
      </c>
      <c r="K30" s="566"/>
      <c r="L30" s="491" t="s">
        <v>159</v>
      </c>
      <c r="M30" s="492" t="s">
        <v>84</v>
      </c>
      <c r="N30" s="492" t="s">
        <v>84</v>
      </c>
      <c r="O30" s="492">
        <v>428</v>
      </c>
      <c r="P30" s="492" t="s">
        <v>202</v>
      </c>
      <c r="Q30" s="493" t="s">
        <v>284</v>
      </c>
      <c r="R30" s="493" t="s">
        <v>284</v>
      </c>
      <c r="S30" s="493">
        <v>613</v>
      </c>
      <c r="T30" s="493" t="s">
        <v>285</v>
      </c>
      <c r="U30" s="489" t="s">
        <v>288</v>
      </c>
      <c r="V30" s="488">
        <v>709</v>
      </c>
    </row>
    <row r="31" spans="1:22" ht="35.1" customHeight="1" x14ac:dyDescent="0.25">
      <c r="A31" s="488">
        <v>20</v>
      </c>
      <c r="B31" s="489" t="s">
        <v>289</v>
      </c>
      <c r="C31" s="564" t="s">
        <v>290</v>
      </c>
      <c r="D31" s="564"/>
      <c r="E31" s="490" t="s">
        <v>290</v>
      </c>
      <c r="F31" s="490">
        <v>104</v>
      </c>
      <c r="G31" s="490" t="s">
        <v>291</v>
      </c>
      <c r="H31" s="491" t="s">
        <v>159</v>
      </c>
      <c r="I31" s="491" t="s">
        <v>159</v>
      </c>
      <c r="J31" s="566" t="s">
        <v>159</v>
      </c>
      <c r="K31" s="566"/>
      <c r="L31" s="491" t="s">
        <v>159</v>
      </c>
      <c r="M31" s="492" t="s">
        <v>159</v>
      </c>
      <c r="N31" s="492" t="s">
        <v>159</v>
      </c>
      <c r="O31" s="492" t="s">
        <v>159</v>
      </c>
      <c r="P31" s="492" t="s">
        <v>159</v>
      </c>
      <c r="Q31" s="493" t="s">
        <v>159</v>
      </c>
      <c r="R31" s="493" t="s">
        <v>159</v>
      </c>
      <c r="S31" s="493" t="s">
        <v>159</v>
      </c>
      <c r="T31" s="493" t="s">
        <v>159</v>
      </c>
      <c r="U31" s="489" t="s">
        <v>290</v>
      </c>
      <c r="V31" s="488">
        <v>104</v>
      </c>
    </row>
    <row r="32" spans="1:22" ht="79.900000000000006" customHeight="1" x14ac:dyDescent="0.25">
      <c r="A32" s="488">
        <v>21</v>
      </c>
      <c r="B32" s="489" t="s">
        <v>292</v>
      </c>
      <c r="C32" s="564" t="s">
        <v>159</v>
      </c>
      <c r="D32" s="564"/>
      <c r="E32" s="490" t="s">
        <v>159</v>
      </c>
      <c r="F32" s="490" t="s">
        <v>159</v>
      </c>
      <c r="G32" s="490" t="s">
        <v>159</v>
      </c>
      <c r="H32" s="491" t="s">
        <v>159</v>
      </c>
      <c r="I32" s="491" t="s">
        <v>159</v>
      </c>
      <c r="J32" s="566" t="s">
        <v>159</v>
      </c>
      <c r="K32" s="566"/>
      <c r="L32" s="491" t="s">
        <v>159</v>
      </c>
      <c r="M32" s="492" t="s">
        <v>283</v>
      </c>
      <c r="N32" s="492" t="s">
        <v>283</v>
      </c>
      <c r="O32" s="492">
        <v>18</v>
      </c>
      <c r="P32" s="492" t="s">
        <v>293</v>
      </c>
      <c r="Q32" s="493" t="s">
        <v>159</v>
      </c>
      <c r="R32" s="493" t="s">
        <v>159</v>
      </c>
      <c r="S32" s="493" t="s">
        <v>159</v>
      </c>
      <c r="T32" s="493" t="s">
        <v>159</v>
      </c>
      <c r="U32" s="489" t="s">
        <v>283</v>
      </c>
      <c r="V32" s="488">
        <v>18</v>
      </c>
    </row>
    <row r="33" spans="1:22" ht="14.25" customHeight="1" x14ac:dyDescent="0.25">
      <c r="A33" s="562"/>
      <c r="B33" s="562"/>
      <c r="C33" s="563" t="s">
        <v>294</v>
      </c>
      <c r="D33" s="563"/>
      <c r="E33" s="563"/>
      <c r="F33" s="563"/>
      <c r="G33" s="563"/>
      <c r="H33" s="563"/>
      <c r="I33" s="563"/>
      <c r="J33" s="563"/>
      <c r="K33" s="563"/>
      <c r="L33" s="563"/>
      <c r="M33" s="563"/>
      <c r="N33" s="563"/>
      <c r="O33" s="563"/>
      <c r="P33" s="563"/>
      <c r="Q33" s="563"/>
      <c r="R33" s="563"/>
      <c r="S33" s="563"/>
      <c r="T33" s="563"/>
      <c r="U33" s="487"/>
      <c r="V33" s="487"/>
    </row>
    <row r="34" spans="1:22" ht="35.1" customHeight="1" x14ac:dyDescent="0.25">
      <c r="A34" s="488">
        <v>22</v>
      </c>
      <c r="B34" s="489" t="s">
        <v>295</v>
      </c>
      <c r="C34" s="564" t="s">
        <v>275</v>
      </c>
      <c r="D34" s="564"/>
      <c r="E34" s="490" t="s">
        <v>275</v>
      </c>
      <c r="F34" s="490">
        <v>96</v>
      </c>
      <c r="G34" s="490" t="s">
        <v>296</v>
      </c>
      <c r="H34" s="491" t="s">
        <v>200</v>
      </c>
      <c r="I34" s="491" t="s">
        <v>200</v>
      </c>
      <c r="J34" s="565">
        <v>10</v>
      </c>
      <c r="K34" s="565"/>
      <c r="L34" s="491" t="s">
        <v>297</v>
      </c>
      <c r="M34" s="492" t="s">
        <v>84</v>
      </c>
      <c r="N34" s="492" t="s">
        <v>84</v>
      </c>
      <c r="O34" s="492">
        <v>24</v>
      </c>
      <c r="P34" s="492" t="s">
        <v>298</v>
      </c>
      <c r="Q34" s="493" t="s">
        <v>288</v>
      </c>
      <c r="R34" s="493" t="s">
        <v>288</v>
      </c>
      <c r="S34" s="493">
        <v>55</v>
      </c>
      <c r="T34" s="493" t="s">
        <v>299</v>
      </c>
      <c r="U34" s="489" t="s">
        <v>214</v>
      </c>
      <c r="V34" s="488">
        <v>161</v>
      </c>
    </row>
    <row r="35" spans="1:22" ht="35.1" customHeight="1" x14ac:dyDescent="0.25">
      <c r="A35" s="488">
        <v>23</v>
      </c>
      <c r="B35" s="489" t="s">
        <v>300</v>
      </c>
      <c r="C35" s="564" t="s">
        <v>301</v>
      </c>
      <c r="D35" s="564"/>
      <c r="E35" s="490" t="s">
        <v>301</v>
      </c>
      <c r="F35" s="490">
        <v>86</v>
      </c>
      <c r="G35" s="490" t="s">
        <v>302</v>
      </c>
      <c r="H35" s="491" t="s">
        <v>209</v>
      </c>
      <c r="I35" s="491" t="s">
        <v>209</v>
      </c>
      <c r="J35" s="565">
        <v>9</v>
      </c>
      <c r="K35" s="565"/>
      <c r="L35" s="491" t="s">
        <v>303</v>
      </c>
      <c r="M35" s="492" t="s">
        <v>84</v>
      </c>
      <c r="N35" s="492" t="s">
        <v>84</v>
      </c>
      <c r="O35" s="492">
        <v>25</v>
      </c>
      <c r="P35" s="492" t="s">
        <v>304</v>
      </c>
      <c r="Q35" s="493" t="s">
        <v>305</v>
      </c>
      <c r="R35" s="493" t="s">
        <v>305</v>
      </c>
      <c r="S35" s="493">
        <v>57</v>
      </c>
      <c r="T35" s="493" t="s">
        <v>210</v>
      </c>
      <c r="U35" s="489" t="s">
        <v>306</v>
      </c>
      <c r="V35" s="488">
        <v>154</v>
      </c>
    </row>
    <row r="36" spans="1:22" ht="35.1" customHeight="1" x14ac:dyDescent="0.25">
      <c r="A36" s="488">
        <v>24</v>
      </c>
      <c r="B36" s="489" t="s">
        <v>307</v>
      </c>
      <c r="C36" s="564" t="s">
        <v>308</v>
      </c>
      <c r="D36" s="564"/>
      <c r="E36" s="490" t="s">
        <v>308</v>
      </c>
      <c r="F36" s="490">
        <v>88</v>
      </c>
      <c r="G36" s="490" t="s">
        <v>309</v>
      </c>
      <c r="H36" s="491" t="s">
        <v>209</v>
      </c>
      <c r="I36" s="491" t="s">
        <v>209</v>
      </c>
      <c r="J36" s="565">
        <v>9</v>
      </c>
      <c r="K36" s="565"/>
      <c r="L36" s="491" t="s">
        <v>303</v>
      </c>
      <c r="M36" s="492" t="s">
        <v>84</v>
      </c>
      <c r="N36" s="492" t="s">
        <v>84</v>
      </c>
      <c r="O36" s="492">
        <v>25</v>
      </c>
      <c r="P36" s="492" t="s">
        <v>304</v>
      </c>
      <c r="Q36" s="493" t="s">
        <v>203</v>
      </c>
      <c r="R36" s="493" t="s">
        <v>203</v>
      </c>
      <c r="S36" s="493">
        <v>115</v>
      </c>
      <c r="T36" s="493" t="s">
        <v>310</v>
      </c>
      <c r="U36" s="489" t="s">
        <v>311</v>
      </c>
      <c r="V36" s="488">
        <v>187</v>
      </c>
    </row>
    <row r="37" spans="1:22" ht="14.25" customHeight="1" x14ac:dyDescent="0.25">
      <c r="A37" s="562"/>
      <c r="B37" s="562"/>
      <c r="C37" s="563" t="s">
        <v>312</v>
      </c>
      <c r="D37" s="563"/>
      <c r="E37" s="563"/>
      <c r="F37" s="563"/>
      <c r="G37" s="563"/>
      <c r="H37" s="563"/>
      <c r="I37" s="563"/>
      <c r="J37" s="563"/>
      <c r="K37" s="563"/>
      <c r="L37" s="563"/>
      <c r="M37" s="563"/>
      <c r="N37" s="563"/>
      <c r="O37" s="563"/>
      <c r="P37" s="563"/>
      <c r="Q37" s="563"/>
      <c r="R37" s="563"/>
      <c r="S37" s="563"/>
      <c r="T37" s="563"/>
      <c r="U37" s="487"/>
      <c r="V37" s="487"/>
    </row>
    <row r="38" spans="1:22" ht="46.35" customHeight="1" x14ac:dyDescent="0.25">
      <c r="A38" s="488">
        <v>25</v>
      </c>
      <c r="B38" s="489" t="s">
        <v>313</v>
      </c>
      <c r="C38" s="564" t="s">
        <v>301</v>
      </c>
      <c r="D38" s="564"/>
      <c r="E38" s="490" t="s">
        <v>301</v>
      </c>
      <c r="F38" s="490">
        <v>648</v>
      </c>
      <c r="G38" s="490" t="s">
        <v>314</v>
      </c>
      <c r="H38" s="491" t="s">
        <v>200</v>
      </c>
      <c r="I38" s="491" t="s">
        <v>200</v>
      </c>
      <c r="J38" s="565">
        <v>74</v>
      </c>
      <c r="K38" s="565"/>
      <c r="L38" s="491" t="s">
        <v>315</v>
      </c>
      <c r="M38" s="492" t="s">
        <v>84</v>
      </c>
      <c r="N38" s="492" t="s">
        <v>84</v>
      </c>
      <c r="O38" s="492">
        <v>191</v>
      </c>
      <c r="P38" s="492" t="s">
        <v>316</v>
      </c>
      <c r="Q38" s="493" t="s">
        <v>203</v>
      </c>
      <c r="R38" s="493" t="s">
        <v>203</v>
      </c>
      <c r="S38" s="493">
        <v>471</v>
      </c>
      <c r="T38" s="493" t="s">
        <v>317</v>
      </c>
      <c r="U38" s="489" t="s">
        <v>235</v>
      </c>
      <c r="V38" s="488">
        <v>1180</v>
      </c>
    </row>
    <row r="39" spans="1:22" ht="57.4" customHeight="1" x14ac:dyDescent="0.25">
      <c r="A39" s="488">
        <v>26</v>
      </c>
      <c r="B39" s="489" t="s">
        <v>318</v>
      </c>
      <c r="C39" s="564" t="s">
        <v>159</v>
      </c>
      <c r="D39" s="564"/>
      <c r="E39" s="490" t="s">
        <v>159</v>
      </c>
      <c r="F39" s="490" t="s">
        <v>159</v>
      </c>
      <c r="G39" s="490" t="s">
        <v>159</v>
      </c>
      <c r="H39" s="491" t="s">
        <v>319</v>
      </c>
      <c r="I39" s="491" t="s">
        <v>319</v>
      </c>
      <c r="J39" s="565">
        <v>24</v>
      </c>
      <c r="K39" s="565"/>
      <c r="L39" s="491" t="s">
        <v>298</v>
      </c>
      <c r="M39" s="492" t="s">
        <v>84</v>
      </c>
      <c r="N39" s="492" t="s">
        <v>84</v>
      </c>
      <c r="O39" s="492">
        <v>98</v>
      </c>
      <c r="P39" s="492" t="s">
        <v>247</v>
      </c>
      <c r="Q39" s="493" t="s">
        <v>159</v>
      </c>
      <c r="R39" s="493" t="s">
        <v>159</v>
      </c>
      <c r="S39" s="493" t="s">
        <v>159</v>
      </c>
      <c r="T39" s="493" t="s">
        <v>159</v>
      </c>
      <c r="U39" s="489" t="s">
        <v>320</v>
      </c>
      <c r="V39" s="488">
        <v>122</v>
      </c>
    </row>
    <row r="40" spans="1:22" ht="14.25" customHeight="1" x14ac:dyDescent="0.25">
      <c r="A40" s="562"/>
      <c r="B40" s="562"/>
      <c r="C40" s="563" t="s">
        <v>321</v>
      </c>
      <c r="D40" s="563"/>
      <c r="E40" s="563"/>
      <c r="F40" s="563"/>
      <c r="G40" s="563"/>
      <c r="H40" s="563"/>
      <c r="I40" s="563"/>
      <c r="J40" s="563"/>
      <c r="K40" s="563"/>
      <c r="L40" s="563"/>
      <c r="M40" s="563"/>
      <c r="N40" s="563"/>
      <c r="O40" s="563"/>
      <c r="P40" s="563"/>
      <c r="Q40" s="563"/>
      <c r="R40" s="563"/>
      <c r="S40" s="563"/>
      <c r="T40" s="563"/>
      <c r="U40" s="487"/>
      <c r="V40" s="487"/>
    </row>
    <row r="41" spans="1:22" ht="46.35" customHeight="1" x14ac:dyDescent="0.25">
      <c r="A41" s="488">
        <v>27</v>
      </c>
      <c r="B41" s="489" t="s">
        <v>322</v>
      </c>
      <c r="C41" s="564" t="s">
        <v>159</v>
      </c>
      <c r="D41" s="564"/>
      <c r="E41" s="490" t="s">
        <v>159</v>
      </c>
      <c r="F41" s="490" t="s">
        <v>159</v>
      </c>
      <c r="G41" s="490" t="s">
        <v>159</v>
      </c>
      <c r="H41" s="491" t="s">
        <v>159</v>
      </c>
      <c r="I41" s="491" t="s">
        <v>159</v>
      </c>
      <c r="J41" s="565">
        <v>0</v>
      </c>
      <c r="K41" s="565"/>
      <c r="L41" s="491" t="s">
        <v>159</v>
      </c>
      <c r="M41" s="492" t="s">
        <v>84</v>
      </c>
      <c r="N41" s="492" t="s">
        <v>84</v>
      </c>
      <c r="O41" s="492">
        <v>75</v>
      </c>
      <c r="P41" s="492" t="s">
        <v>241</v>
      </c>
      <c r="Q41" s="489" t="s">
        <v>159</v>
      </c>
      <c r="R41" s="489" t="s">
        <v>159</v>
      </c>
      <c r="S41" s="489" t="s">
        <v>159</v>
      </c>
      <c r="T41" s="489" t="s">
        <v>159</v>
      </c>
      <c r="U41" s="489" t="s">
        <v>84</v>
      </c>
      <c r="V41" s="488">
        <v>75</v>
      </c>
    </row>
    <row r="42" spans="1:22" ht="35.1" customHeight="1" x14ac:dyDescent="0.25">
      <c r="A42" s="488">
        <v>28</v>
      </c>
      <c r="B42" s="489" t="s">
        <v>323</v>
      </c>
      <c r="C42" s="564" t="s">
        <v>324</v>
      </c>
      <c r="D42" s="564"/>
      <c r="E42" s="490" t="s">
        <v>324</v>
      </c>
      <c r="F42" s="490">
        <v>297</v>
      </c>
      <c r="G42" s="490" t="s">
        <v>325</v>
      </c>
      <c r="H42" s="491" t="s">
        <v>200</v>
      </c>
      <c r="I42" s="491" t="s">
        <v>200</v>
      </c>
      <c r="J42" s="565">
        <v>79</v>
      </c>
      <c r="K42" s="565"/>
      <c r="L42" s="491" t="s">
        <v>326</v>
      </c>
      <c r="M42" s="492" t="s">
        <v>84</v>
      </c>
      <c r="N42" s="492" t="s">
        <v>84</v>
      </c>
      <c r="O42" s="492">
        <v>183</v>
      </c>
      <c r="P42" s="492" t="s">
        <v>327</v>
      </c>
      <c r="Q42" s="489" t="s">
        <v>159</v>
      </c>
      <c r="R42" s="489" t="s">
        <v>159</v>
      </c>
      <c r="S42" s="489" t="s">
        <v>159</v>
      </c>
      <c r="T42" s="489" t="s">
        <v>159</v>
      </c>
      <c r="U42" s="489" t="s">
        <v>308</v>
      </c>
      <c r="V42" s="488">
        <v>559</v>
      </c>
    </row>
    <row r="43" spans="1:22" ht="23.85" customHeight="1" x14ac:dyDescent="0.25">
      <c r="A43" s="488">
        <v>29</v>
      </c>
      <c r="B43" s="489" t="s">
        <v>328</v>
      </c>
      <c r="C43" s="564" t="s">
        <v>159</v>
      </c>
      <c r="D43" s="564"/>
      <c r="E43" s="490" t="s">
        <v>159</v>
      </c>
      <c r="F43" s="490" t="s">
        <v>159</v>
      </c>
      <c r="G43" s="490" t="s">
        <v>159</v>
      </c>
      <c r="H43" s="491" t="s">
        <v>209</v>
      </c>
      <c r="I43" s="491" t="s">
        <v>209</v>
      </c>
      <c r="J43" s="565">
        <v>34</v>
      </c>
      <c r="K43" s="565"/>
      <c r="L43" s="491" t="s">
        <v>210</v>
      </c>
      <c r="M43" s="492" t="s">
        <v>84</v>
      </c>
      <c r="N43" s="492" t="s">
        <v>84</v>
      </c>
      <c r="O43" s="492">
        <v>183</v>
      </c>
      <c r="P43" s="492" t="s">
        <v>327</v>
      </c>
      <c r="Q43" s="489" t="s">
        <v>159</v>
      </c>
      <c r="R43" s="489" t="s">
        <v>159</v>
      </c>
      <c r="S43" s="489" t="s">
        <v>159</v>
      </c>
      <c r="T43" s="489" t="s">
        <v>159</v>
      </c>
      <c r="U43" s="489" t="s">
        <v>100</v>
      </c>
      <c r="V43" s="488">
        <v>217</v>
      </c>
    </row>
    <row r="44" spans="1:22" ht="23.85" customHeight="1" x14ac:dyDescent="0.25">
      <c r="A44" s="488">
        <v>30</v>
      </c>
      <c r="B44" s="489" t="s">
        <v>329</v>
      </c>
      <c r="C44" s="564" t="s">
        <v>330</v>
      </c>
      <c r="D44" s="564"/>
      <c r="E44" s="490" t="s">
        <v>330</v>
      </c>
      <c r="F44" s="490">
        <v>487</v>
      </c>
      <c r="G44" s="490" t="s">
        <v>331</v>
      </c>
      <c r="H44" s="491" t="s">
        <v>209</v>
      </c>
      <c r="I44" s="491" t="s">
        <v>209</v>
      </c>
      <c r="J44" s="565">
        <v>31</v>
      </c>
      <c r="K44" s="565"/>
      <c r="L44" s="491" t="s">
        <v>299</v>
      </c>
      <c r="M44" s="492" t="s">
        <v>271</v>
      </c>
      <c r="N44" s="492" t="s">
        <v>271</v>
      </c>
      <c r="O44" s="492">
        <v>50</v>
      </c>
      <c r="P44" s="492" t="s">
        <v>332</v>
      </c>
      <c r="Q44" s="489" t="s">
        <v>159</v>
      </c>
      <c r="R44" s="489" t="s">
        <v>159</v>
      </c>
      <c r="S44" s="489" t="s">
        <v>159</v>
      </c>
      <c r="T44" s="489" t="s">
        <v>159</v>
      </c>
      <c r="U44" s="489" t="s">
        <v>333</v>
      </c>
      <c r="V44" s="488">
        <v>568</v>
      </c>
    </row>
    <row r="45" spans="1:22" ht="8.25" customHeight="1" x14ac:dyDescent="0.25"/>
    <row r="46" spans="1:22" x14ac:dyDescent="0.25">
      <c r="F46" s="494">
        <f>SUM(F44+F42+F38+F36+F35+F34+F31+F27+F26+F23+F22+F17+F16+F14+F13+F12+F11+F10+F9)</f>
        <v>12652</v>
      </c>
      <c r="J46" s="494">
        <f>SUM(J44+J43+J42+J39+J38+J35+J36+J34+J29+J28+J27+J26+J23+J22+J21+J17+J16+J14+J13+J12+J11+J10+J9)</f>
        <v>1748</v>
      </c>
      <c r="O46" s="494">
        <f>SUM(O44+O43+O42+O41+O39+O38+O36+O35+O34+O32+O30+O29+O28+O27+O26+O24+O23+O22+O21+O20+O18+O17+O16+O14+O13+O11+O10+O9)</f>
        <v>6008</v>
      </c>
      <c r="S46" s="494">
        <f>SUM(S38+S36+S35+S34+S30+S29+S28+S27+S26+S23+S22+S21+S18+S17+S16+S14+S13+S12+S11+S10+S9)</f>
        <v>17512</v>
      </c>
      <c r="V46" s="495">
        <f>F46+J46+O46+S46</f>
        <v>37920</v>
      </c>
    </row>
  </sheetData>
  <mergeCells count="88">
    <mergeCell ref="C42:D42"/>
    <mergeCell ref="J42:K42"/>
    <mergeCell ref="C43:D43"/>
    <mergeCell ref="J43:K43"/>
    <mergeCell ref="C44:D44"/>
    <mergeCell ref="J44:K44"/>
    <mergeCell ref="C39:D39"/>
    <mergeCell ref="J39:K39"/>
    <mergeCell ref="A40:B40"/>
    <mergeCell ref="C40:T40"/>
    <mergeCell ref="C41:D41"/>
    <mergeCell ref="J41:K41"/>
    <mergeCell ref="C36:D36"/>
    <mergeCell ref="J36:K36"/>
    <mergeCell ref="A37:B37"/>
    <mergeCell ref="C37:T37"/>
    <mergeCell ref="C38:D38"/>
    <mergeCell ref="J38:K38"/>
    <mergeCell ref="A33:B33"/>
    <mergeCell ref="C33:T33"/>
    <mergeCell ref="C34:D34"/>
    <mergeCell ref="J34:K34"/>
    <mergeCell ref="C35:D35"/>
    <mergeCell ref="J35:K35"/>
    <mergeCell ref="C30:D30"/>
    <mergeCell ref="J30:K30"/>
    <mergeCell ref="C31:D31"/>
    <mergeCell ref="J31:K31"/>
    <mergeCell ref="C32:D32"/>
    <mergeCell ref="J32:K32"/>
    <mergeCell ref="C27:D27"/>
    <mergeCell ref="J27:K27"/>
    <mergeCell ref="C28:D28"/>
    <mergeCell ref="J28:K28"/>
    <mergeCell ref="C29:D29"/>
    <mergeCell ref="J29:K29"/>
    <mergeCell ref="C24:D24"/>
    <mergeCell ref="J24:K24"/>
    <mergeCell ref="A25:B25"/>
    <mergeCell ref="C25:T25"/>
    <mergeCell ref="C26:D26"/>
    <mergeCell ref="J26:K26"/>
    <mergeCell ref="C21:D21"/>
    <mergeCell ref="J21:K21"/>
    <mergeCell ref="C22:D22"/>
    <mergeCell ref="J22:K22"/>
    <mergeCell ref="C23:D23"/>
    <mergeCell ref="J23:K23"/>
    <mergeCell ref="C18:D18"/>
    <mergeCell ref="J18:K18"/>
    <mergeCell ref="A19:B19"/>
    <mergeCell ref="C19:T19"/>
    <mergeCell ref="C20:D20"/>
    <mergeCell ref="J20:K20"/>
    <mergeCell ref="A15:B15"/>
    <mergeCell ref="C15:T15"/>
    <mergeCell ref="C16:D16"/>
    <mergeCell ref="J16:K16"/>
    <mergeCell ref="C17:D17"/>
    <mergeCell ref="J17:K17"/>
    <mergeCell ref="C12:D12"/>
    <mergeCell ref="J12:K12"/>
    <mergeCell ref="C13:D13"/>
    <mergeCell ref="J13:K13"/>
    <mergeCell ref="C14:D14"/>
    <mergeCell ref="J14:K14"/>
    <mergeCell ref="C9:D9"/>
    <mergeCell ref="J9:K9"/>
    <mergeCell ref="C10:D10"/>
    <mergeCell ref="J10:K10"/>
    <mergeCell ref="C11:D11"/>
    <mergeCell ref="J11:K11"/>
    <mergeCell ref="Q6:T6"/>
    <mergeCell ref="U6:V6"/>
    <mergeCell ref="C7:D7"/>
    <mergeCell ref="J7:K7"/>
    <mergeCell ref="A8:B8"/>
    <mergeCell ref="C8:T8"/>
    <mergeCell ref="A6:A7"/>
    <mergeCell ref="B6:B7"/>
    <mergeCell ref="C6:G6"/>
    <mergeCell ref="H6:L6"/>
    <mergeCell ref="M6:P6"/>
    <mergeCell ref="A1:N1"/>
    <mergeCell ref="D3:J3"/>
    <mergeCell ref="C5:P5"/>
    <mergeCell ref="Q5:T5"/>
    <mergeCell ref="U5:V5"/>
  </mergeCells>
  <hyperlinks>
    <hyperlink ref="C9" r:id="rId1" xr:uid="{00000000-0004-0000-0700-000000000000}"/>
    <hyperlink ref="E9" r:id="rId2" xr:uid="{00000000-0004-0000-0700-000001000000}"/>
    <hyperlink ref="H9" r:id="rId3" xr:uid="{00000000-0004-0000-0700-000002000000}"/>
    <hyperlink ref="I9" r:id="rId4" xr:uid="{00000000-0004-0000-0700-000003000000}"/>
    <hyperlink ref="M9" r:id="rId5" xr:uid="{00000000-0004-0000-0700-000004000000}"/>
    <hyperlink ref="N9" r:id="rId6" xr:uid="{00000000-0004-0000-0700-000005000000}"/>
    <hyperlink ref="Q9" r:id="rId7" xr:uid="{00000000-0004-0000-0700-000006000000}"/>
    <hyperlink ref="R9" r:id="rId8" xr:uid="{00000000-0004-0000-0700-000007000000}"/>
    <hyperlink ref="U9" r:id="rId9" xr:uid="{00000000-0004-0000-0700-000008000000}"/>
    <hyperlink ref="C10" r:id="rId10" xr:uid="{00000000-0004-0000-0700-000009000000}"/>
    <hyperlink ref="E10" r:id="rId11" xr:uid="{00000000-0004-0000-0700-00000A000000}"/>
    <hyperlink ref="H10" r:id="rId12" xr:uid="{00000000-0004-0000-0700-00000B000000}"/>
    <hyperlink ref="I10" r:id="rId13" xr:uid="{00000000-0004-0000-0700-00000C000000}"/>
    <hyperlink ref="M10" r:id="rId14" xr:uid="{00000000-0004-0000-0700-00000D000000}"/>
    <hyperlink ref="N10" r:id="rId15" xr:uid="{00000000-0004-0000-0700-00000E000000}"/>
    <hyperlink ref="Q10" r:id="rId16" xr:uid="{00000000-0004-0000-0700-00000F000000}"/>
    <hyperlink ref="R10" r:id="rId17" xr:uid="{00000000-0004-0000-0700-000010000000}"/>
    <hyperlink ref="U10" r:id="rId18" xr:uid="{00000000-0004-0000-0700-000011000000}"/>
    <hyperlink ref="C11" r:id="rId19" xr:uid="{00000000-0004-0000-0700-000012000000}"/>
    <hyperlink ref="E11" r:id="rId20" xr:uid="{00000000-0004-0000-0700-000013000000}"/>
    <hyperlink ref="H11" r:id="rId21" xr:uid="{00000000-0004-0000-0700-000014000000}"/>
    <hyperlink ref="I11" r:id="rId22" xr:uid="{00000000-0004-0000-0700-000015000000}"/>
    <hyperlink ref="M11" r:id="rId23" xr:uid="{00000000-0004-0000-0700-000016000000}"/>
    <hyperlink ref="N11" r:id="rId24" xr:uid="{00000000-0004-0000-0700-000017000000}"/>
    <hyperlink ref="Q11" r:id="rId25" xr:uid="{00000000-0004-0000-0700-000018000000}"/>
    <hyperlink ref="R11" r:id="rId26" xr:uid="{00000000-0004-0000-0700-000019000000}"/>
    <hyperlink ref="U11" r:id="rId27" xr:uid="{00000000-0004-0000-0700-00001A000000}"/>
    <hyperlink ref="C12" r:id="rId28" xr:uid="{00000000-0004-0000-0700-00001B000000}"/>
    <hyperlink ref="E12" r:id="rId29" xr:uid="{00000000-0004-0000-0700-00001C000000}"/>
    <hyperlink ref="H12" r:id="rId30" xr:uid="{00000000-0004-0000-0700-00001D000000}"/>
    <hyperlink ref="I12" r:id="rId31" xr:uid="{00000000-0004-0000-0700-00001E000000}"/>
    <hyperlink ref="M12" r:id="rId32" xr:uid="{00000000-0004-0000-0700-00001F000000}"/>
    <hyperlink ref="N12" r:id="rId33" xr:uid="{00000000-0004-0000-0700-000020000000}"/>
    <hyperlink ref="Q12" r:id="rId34" xr:uid="{00000000-0004-0000-0700-000021000000}"/>
    <hyperlink ref="R12" r:id="rId35" xr:uid="{00000000-0004-0000-0700-000022000000}"/>
    <hyperlink ref="U12" r:id="rId36" xr:uid="{00000000-0004-0000-0700-000023000000}"/>
    <hyperlink ref="C13" r:id="rId37" xr:uid="{00000000-0004-0000-0700-000024000000}"/>
    <hyperlink ref="E13" r:id="rId38" xr:uid="{00000000-0004-0000-0700-000025000000}"/>
    <hyperlink ref="H13" r:id="rId39" xr:uid="{00000000-0004-0000-0700-000026000000}"/>
    <hyperlink ref="I13" r:id="rId40" xr:uid="{00000000-0004-0000-0700-000027000000}"/>
    <hyperlink ref="M13" r:id="rId41" xr:uid="{00000000-0004-0000-0700-000028000000}"/>
    <hyperlink ref="N13" r:id="rId42" xr:uid="{00000000-0004-0000-0700-000029000000}"/>
    <hyperlink ref="Q13" r:id="rId43" xr:uid="{00000000-0004-0000-0700-00002A000000}"/>
    <hyperlink ref="R13" r:id="rId44" xr:uid="{00000000-0004-0000-0700-00002B000000}"/>
    <hyperlink ref="U13" r:id="rId45" xr:uid="{00000000-0004-0000-0700-00002C000000}"/>
    <hyperlink ref="C14" r:id="rId46" xr:uid="{00000000-0004-0000-0700-00002D000000}"/>
    <hyperlink ref="E14" r:id="rId47" xr:uid="{00000000-0004-0000-0700-00002E000000}"/>
    <hyperlink ref="H14" r:id="rId48" xr:uid="{00000000-0004-0000-0700-00002F000000}"/>
    <hyperlink ref="I14" r:id="rId49" xr:uid="{00000000-0004-0000-0700-000030000000}"/>
    <hyperlink ref="M14" r:id="rId50" xr:uid="{00000000-0004-0000-0700-000031000000}"/>
    <hyperlink ref="N14" r:id="rId51" xr:uid="{00000000-0004-0000-0700-000032000000}"/>
    <hyperlink ref="Q14" r:id="rId52" xr:uid="{00000000-0004-0000-0700-000033000000}"/>
    <hyperlink ref="R14" r:id="rId53" xr:uid="{00000000-0004-0000-0700-000034000000}"/>
    <hyperlink ref="U14" r:id="rId54" xr:uid="{00000000-0004-0000-0700-000035000000}"/>
    <hyperlink ref="C16" r:id="rId55" xr:uid="{00000000-0004-0000-0700-000036000000}"/>
    <hyperlink ref="E16" r:id="rId56" xr:uid="{00000000-0004-0000-0700-000037000000}"/>
    <hyperlink ref="H16" r:id="rId57" xr:uid="{00000000-0004-0000-0700-000038000000}"/>
    <hyperlink ref="I16" r:id="rId58" xr:uid="{00000000-0004-0000-0700-000039000000}"/>
    <hyperlink ref="M16" r:id="rId59" xr:uid="{00000000-0004-0000-0700-00003A000000}"/>
    <hyperlink ref="N16" r:id="rId60" xr:uid="{00000000-0004-0000-0700-00003B000000}"/>
    <hyperlink ref="Q16" r:id="rId61" xr:uid="{00000000-0004-0000-0700-00003C000000}"/>
    <hyperlink ref="R16" r:id="rId62" xr:uid="{00000000-0004-0000-0700-00003D000000}"/>
    <hyperlink ref="U16" r:id="rId63" xr:uid="{00000000-0004-0000-0700-00003E000000}"/>
    <hyperlink ref="C17" r:id="rId64" xr:uid="{00000000-0004-0000-0700-00003F000000}"/>
    <hyperlink ref="E17" r:id="rId65" xr:uid="{00000000-0004-0000-0700-000040000000}"/>
    <hyperlink ref="H17" r:id="rId66" xr:uid="{00000000-0004-0000-0700-000041000000}"/>
    <hyperlink ref="I17" r:id="rId67" xr:uid="{00000000-0004-0000-0700-000042000000}"/>
    <hyperlink ref="M17" r:id="rId68" xr:uid="{00000000-0004-0000-0700-000043000000}"/>
    <hyperlink ref="N17" r:id="rId69" xr:uid="{00000000-0004-0000-0700-000044000000}"/>
    <hyperlink ref="Q17" r:id="rId70" xr:uid="{00000000-0004-0000-0700-000045000000}"/>
    <hyperlink ref="R17" r:id="rId71" xr:uid="{00000000-0004-0000-0700-000046000000}"/>
    <hyperlink ref="U17" r:id="rId72" xr:uid="{00000000-0004-0000-0700-000047000000}"/>
    <hyperlink ref="C18" r:id="rId73" xr:uid="{00000000-0004-0000-0700-000048000000}"/>
    <hyperlink ref="E18" r:id="rId74" xr:uid="{00000000-0004-0000-0700-000049000000}"/>
    <hyperlink ref="H18" r:id="rId75" xr:uid="{00000000-0004-0000-0700-00004A000000}"/>
    <hyperlink ref="I18" r:id="rId76" xr:uid="{00000000-0004-0000-0700-00004B000000}"/>
    <hyperlink ref="M18" r:id="rId77" xr:uid="{00000000-0004-0000-0700-00004C000000}"/>
    <hyperlink ref="N18" r:id="rId78" xr:uid="{00000000-0004-0000-0700-00004D000000}"/>
    <hyperlink ref="Q18" r:id="rId79" xr:uid="{00000000-0004-0000-0700-00004E000000}"/>
    <hyperlink ref="R18" r:id="rId80" xr:uid="{00000000-0004-0000-0700-00004F000000}"/>
    <hyperlink ref="U18" r:id="rId81" xr:uid="{00000000-0004-0000-0700-000050000000}"/>
    <hyperlink ref="C20" r:id="rId82" xr:uid="{00000000-0004-0000-0700-000051000000}"/>
    <hyperlink ref="E20" r:id="rId83" xr:uid="{00000000-0004-0000-0700-000052000000}"/>
    <hyperlink ref="H20" r:id="rId84" xr:uid="{00000000-0004-0000-0700-000053000000}"/>
    <hyperlink ref="I20" r:id="rId85" xr:uid="{00000000-0004-0000-0700-000054000000}"/>
    <hyperlink ref="M20" r:id="rId86" xr:uid="{00000000-0004-0000-0700-000055000000}"/>
    <hyperlink ref="N20" r:id="rId87" xr:uid="{00000000-0004-0000-0700-000056000000}"/>
    <hyperlink ref="Q20" r:id="rId88" xr:uid="{00000000-0004-0000-0700-000057000000}"/>
    <hyperlink ref="R20" r:id="rId89" xr:uid="{00000000-0004-0000-0700-000058000000}"/>
    <hyperlink ref="U20" r:id="rId90" xr:uid="{00000000-0004-0000-0700-000059000000}"/>
    <hyperlink ref="C21" r:id="rId91" xr:uid="{00000000-0004-0000-0700-00005A000000}"/>
    <hyperlink ref="E21" r:id="rId92" xr:uid="{00000000-0004-0000-0700-00005B000000}"/>
    <hyperlink ref="H21" r:id="rId93" xr:uid="{00000000-0004-0000-0700-00005C000000}"/>
    <hyperlink ref="I21" r:id="rId94" xr:uid="{00000000-0004-0000-0700-00005D000000}"/>
    <hyperlink ref="M21" r:id="rId95" xr:uid="{00000000-0004-0000-0700-00005E000000}"/>
    <hyperlink ref="N21" r:id="rId96" xr:uid="{00000000-0004-0000-0700-00005F000000}"/>
    <hyperlink ref="Q21" r:id="rId97" xr:uid="{00000000-0004-0000-0700-000060000000}"/>
    <hyperlink ref="R21" r:id="rId98" xr:uid="{00000000-0004-0000-0700-000061000000}"/>
    <hyperlink ref="U21" r:id="rId99" xr:uid="{00000000-0004-0000-0700-000062000000}"/>
    <hyperlink ref="C22" r:id="rId100" xr:uid="{00000000-0004-0000-0700-000063000000}"/>
    <hyperlink ref="E22" r:id="rId101" xr:uid="{00000000-0004-0000-0700-000064000000}"/>
    <hyperlink ref="H22" r:id="rId102" xr:uid="{00000000-0004-0000-0700-000065000000}"/>
    <hyperlink ref="I22" r:id="rId103" xr:uid="{00000000-0004-0000-0700-000066000000}"/>
    <hyperlink ref="M22" r:id="rId104" xr:uid="{00000000-0004-0000-0700-000067000000}"/>
    <hyperlink ref="N22" r:id="rId105" xr:uid="{00000000-0004-0000-0700-000068000000}"/>
    <hyperlink ref="Q22" r:id="rId106" xr:uid="{00000000-0004-0000-0700-000069000000}"/>
    <hyperlink ref="R22" r:id="rId107" xr:uid="{00000000-0004-0000-0700-00006A000000}"/>
    <hyperlink ref="U22" r:id="rId108" xr:uid="{00000000-0004-0000-0700-00006B000000}"/>
    <hyperlink ref="C23" r:id="rId109" xr:uid="{00000000-0004-0000-0700-00006C000000}"/>
    <hyperlink ref="E23" r:id="rId110" xr:uid="{00000000-0004-0000-0700-00006D000000}"/>
    <hyperlink ref="H23" r:id="rId111" xr:uid="{00000000-0004-0000-0700-00006E000000}"/>
    <hyperlink ref="I23" r:id="rId112" xr:uid="{00000000-0004-0000-0700-00006F000000}"/>
    <hyperlink ref="M23" r:id="rId113" xr:uid="{00000000-0004-0000-0700-000070000000}"/>
    <hyperlink ref="N23" r:id="rId114" xr:uid="{00000000-0004-0000-0700-000071000000}"/>
    <hyperlink ref="Q23" r:id="rId115" xr:uid="{00000000-0004-0000-0700-000072000000}"/>
    <hyperlink ref="R23" r:id="rId116" xr:uid="{00000000-0004-0000-0700-000073000000}"/>
    <hyperlink ref="U23" r:id="rId117" xr:uid="{00000000-0004-0000-0700-000074000000}"/>
    <hyperlink ref="C24" r:id="rId118" xr:uid="{00000000-0004-0000-0700-000075000000}"/>
    <hyperlink ref="E24" r:id="rId119" xr:uid="{00000000-0004-0000-0700-000076000000}"/>
    <hyperlink ref="H24" r:id="rId120" xr:uid="{00000000-0004-0000-0700-000077000000}"/>
    <hyperlink ref="I24" r:id="rId121" xr:uid="{00000000-0004-0000-0700-000078000000}"/>
    <hyperlink ref="M24" r:id="rId122" xr:uid="{00000000-0004-0000-0700-000079000000}"/>
    <hyperlink ref="N24" r:id="rId123" xr:uid="{00000000-0004-0000-0700-00007A000000}"/>
    <hyperlink ref="Q24" r:id="rId124" xr:uid="{00000000-0004-0000-0700-00007B000000}"/>
    <hyperlink ref="R24" r:id="rId125" xr:uid="{00000000-0004-0000-0700-00007C000000}"/>
    <hyperlink ref="U24" r:id="rId126" xr:uid="{00000000-0004-0000-0700-00007D000000}"/>
    <hyperlink ref="C26" r:id="rId127" xr:uid="{00000000-0004-0000-0700-00007E000000}"/>
    <hyperlink ref="E26" r:id="rId128" xr:uid="{00000000-0004-0000-0700-00007F000000}"/>
    <hyperlink ref="H26" r:id="rId129" xr:uid="{00000000-0004-0000-0700-000080000000}"/>
    <hyperlink ref="I26" r:id="rId130" xr:uid="{00000000-0004-0000-0700-000081000000}"/>
    <hyperlink ref="M26" r:id="rId131" xr:uid="{00000000-0004-0000-0700-000082000000}"/>
    <hyperlink ref="N26" r:id="rId132" xr:uid="{00000000-0004-0000-0700-000083000000}"/>
    <hyperlink ref="Q26" r:id="rId133" xr:uid="{00000000-0004-0000-0700-000084000000}"/>
    <hyperlink ref="R26" r:id="rId134" xr:uid="{00000000-0004-0000-0700-000085000000}"/>
    <hyperlink ref="U26" r:id="rId135" xr:uid="{00000000-0004-0000-0700-000086000000}"/>
    <hyperlink ref="C27" r:id="rId136" xr:uid="{00000000-0004-0000-0700-000087000000}"/>
    <hyperlink ref="E27" r:id="rId137" xr:uid="{00000000-0004-0000-0700-000088000000}"/>
    <hyperlink ref="H27" r:id="rId138" xr:uid="{00000000-0004-0000-0700-000089000000}"/>
    <hyperlink ref="I27" r:id="rId139" xr:uid="{00000000-0004-0000-0700-00008A000000}"/>
    <hyperlink ref="M27" r:id="rId140" xr:uid="{00000000-0004-0000-0700-00008B000000}"/>
    <hyperlink ref="N27" r:id="rId141" xr:uid="{00000000-0004-0000-0700-00008C000000}"/>
    <hyperlink ref="Q27" r:id="rId142" xr:uid="{00000000-0004-0000-0700-00008D000000}"/>
    <hyperlink ref="R27" r:id="rId143" xr:uid="{00000000-0004-0000-0700-00008E000000}"/>
    <hyperlink ref="U27" r:id="rId144" xr:uid="{00000000-0004-0000-0700-00008F000000}"/>
    <hyperlink ref="C28" r:id="rId145" xr:uid="{00000000-0004-0000-0700-000090000000}"/>
    <hyperlink ref="E28" r:id="rId146" xr:uid="{00000000-0004-0000-0700-000091000000}"/>
    <hyperlink ref="H28" r:id="rId147" xr:uid="{00000000-0004-0000-0700-000092000000}"/>
    <hyperlink ref="I28" r:id="rId148" xr:uid="{00000000-0004-0000-0700-000093000000}"/>
    <hyperlink ref="M28" r:id="rId149" xr:uid="{00000000-0004-0000-0700-000094000000}"/>
    <hyperlink ref="N28" r:id="rId150" xr:uid="{00000000-0004-0000-0700-000095000000}"/>
    <hyperlink ref="Q28" r:id="rId151" xr:uid="{00000000-0004-0000-0700-000096000000}"/>
    <hyperlink ref="R28" r:id="rId152" xr:uid="{00000000-0004-0000-0700-000097000000}"/>
    <hyperlink ref="U28" r:id="rId153" xr:uid="{00000000-0004-0000-0700-000098000000}"/>
    <hyperlink ref="C29" r:id="rId154" xr:uid="{00000000-0004-0000-0700-000099000000}"/>
    <hyperlink ref="E29" r:id="rId155" xr:uid="{00000000-0004-0000-0700-00009A000000}"/>
    <hyperlink ref="H29" r:id="rId156" xr:uid="{00000000-0004-0000-0700-00009B000000}"/>
    <hyperlink ref="I29" r:id="rId157" xr:uid="{00000000-0004-0000-0700-00009C000000}"/>
    <hyperlink ref="M29" r:id="rId158" xr:uid="{00000000-0004-0000-0700-00009D000000}"/>
    <hyperlink ref="N29" r:id="rId159" xr:uid="{00000000-0004-0000-0700-00009E000000}"/>
    <hyperlink ref="Q29" r:id="rId160" xr:uid="{00000000-0004-0000-0700-00009F000000}"/>
    <hyperlink ref="R29" r:id="rId161" xr:uid="{00000000-0004-0000-0700-0000A0000000}"/>
    <hyperlink ref="U29" r:id="rId162" xr:uid="{00000000-0004-0000-0700-0000A1000000}"/>
    <hyperlink ref="C30" r:id="rId163" xr:uid="{00000000-0004-0000-0700-0000A2000000}"/>
    <hyperlink ref="E30" r:id="rId164" xr:uid="{00000000-0004-0000-0700-0000A3000000}"/>
    <hyperlink ref="H30" r:id="rId165" xr:uid="{00000000-0004-0000-0700-0000A4000000}"/>
    <hyperlink ref="I30" r:id="rId166" xr:uid="{00000000-0004-0000-0700-0000A5000000}"/>
    <hyperlink ref="M30" r:id="rId167" xr:uid="{00000000-0004-0000-0700-0000A6000000}"/>
    <hyperlink ref="N30" r:id="rId168" xr:uid="{00000000-0004-0000-0700-0000A7000000}"/>
    <hyperlink ref="Q30" r:id="rId169" xr:uid="{00000000-0004-0000-0700-0000A8000000}"/>
    <hyperlink ref="R30" r:id="rId170" xr:uid="{00000000-0004-0000-0700-0000A9000000}"/>
    <hyperlink ref="U30" r:id="rId171" xr:uid="{00000000-0004-0000-0700-0000AA000000}"/>
    <hyperlink ref="C31" r:id="rId172" xr:uid="{00000000-0004-0000-0700-0000AB000000}"/>
    <hyperlink ref="E31" r:id="rId173" xr:uid="{00000000-0004-0000-0700-0000AC000000}"/>
    <hyperlink ref="H31" r:id="rId174" xr:uid="{00000000-0004-0000-0700-0000AD000000}"/>
    <hyperlink ref="I31" r:id="rId175" xr:uid="{00000000-0004-0000-0700-0000AE000000}"/>
    <hyperlink ref="M31" r:id="rId176" xr:uid="{00000000-0004-0000-0700-0000AF000000}"/>
    <hyperlink ref="N31" r:id="rId177" xr:uid="{00000000-0004-0000-0700-0000B0000000}"/>
    <hyperlink ref="Q31" r:id="rId178" xr:uid="{00000000-0004-0000-0700-0000B1000000}"/>
    <hyperlink ref="R31" r:id="rId179" xr:uid="{00000000-0004-0000-0700-0000B2000000}"/>
    <hyperlink ref="U31" r:id="rId180" xr:uid="{00000000-0004-0000-0700-0000B3000000}"/>
    <hyperlink ref="C32" r:id="rId181" xr:uid="{00000000-0004-0000-0700-0000B4000000}"/>
    <hyperlink ref="E32" r:id="rId182" xr:uid="{00000000-0004-0000-0700-0000B5000000}"/>
    <hyperlink ref="H32" r:id="rId183" xr:uid="{00000000-0004-0000-0700-0000B6000000}"/>
    <hyperlink ref="I32" r:id="rId184" xr:uid="{00000000-0004-0000-0700-0000B7000000}"/>
    <hyperlink ref="M32" r:id="rId185" xr:uid="{00000000-0004-0000-0700-0000B8000000}"/>
    <hyperlink ref="N32" r:id="rId186" xr:uid="{00000000-0004-0000-0700-0000B9000000}"/>
    <hyperlink ref="Q32" r:id="rId187" xr:uid="{00000000-0004-0000-0700-0000BA000000}"/>
    <hyperlink ref="R32" r:id="rId188" xr:uid="{00000000-0004-0000-0700-0000BB000000}"/>
    <hyperlink ref="U32" r:id="rId189" xr:uid="{00000000-0004-0000-0700-0000BC000000}"/>
    <hyperlink ref="C34" r:id="rId190" xr:uid="{00000000-0004-0000-0700-0000BD000000}"/>
    <hyperlink ref="E34" r:id="rId191" xr:uid="{00000000-0004-0000-0700-0000BE000000}"/>
    <hyperlink ref="H34" r:id="rId192" xr:uid="{00000000-0004-0000-0700-0000BF000000}"/>
    <hyperlink ref="I34" r:id="rId193" xr:uid="{00000000-0004-0000-0700-0000C0000000}"/>
    <hyperlink ref="M34" r:id="rId194" xr:uid="{00000000-0004-0000-0700-0000C1000000}"/>
    <hyperlink ref="N34" r:id="rId195" xr:uid="{00000000-0004-0000-0700-0000C2000000}"/>
    <hyperlink ref="Q34" r:id="rId196" xr:uid="{00000000-0004-0000-0700-0000C3000000}"/>
    <hyperlink ref="R34" r:id="rId197" xr:uid="{00000000-0004-0000-0700-0000C4000000}"/>
    <hyperlink ref="U34" r:id="rId198" xr:uid="{00000000-0004-0000-0700-0000C5000000}"/>
    <hyperlink ref="C35" r:id="rId199" xr:uid="{00000000-0004-0000-0700-0000C6000000}"/>
    <hyperlink ref="E35" r:id="rId200" xr:uid="{00000000-0004-0000-0700-0000C7000000}"/>
    <hyperlink ref="H35" r:id="rId201" xr:uid="{00000000-0004-0000-0700-0000C8000000}"/>
    <hyperlink ref="I35" r:id="rId202" xr:uid="{00000000-0004-0000-0700-0000C9000000}"/>
    <hyperlink ref="M35" r:id="rId203" xr:uid="{00000000-0004-0000-0700-0000CA000000}"/>
    <hyperlink ref="N35" r:id="rId204" xr:uid="{00000000-0004-0000-0700-0000CB000000}"/>
    <hyperlink ref="Q35" r:id="rId205" xr:uid="{00000000-0004-0000-0700-0000CC000000}"/>
    <hyperlink ref="R35" r:id="rId206" xr:uid="{00000000-0004-0000-0700-0000CD000000}"/>
    <hyperlink ref="U35" r:id="rId207" xr:uid="{00000000-0004-0000-0700-0000CE000000}"/>
    <hyperlink ref="C36" r:id="rId208" xr:uid="{00000000-0004-0000-0700-0000CF000000}"/>
    <hyperlink ref="E36" r:id="rId209" xr:uid="{00000000-0004-0000-0700-0000D0000000}"/>
    <hyperlink ref="H36" r:id="rId210" xr:uid="{00000000-0004-0000-0700-0000D1000000}"/>
    <hyperlink ref="I36" r:id="rId211" xr:uid="{00000000-0004-0000-0700-0000D2000000}"/>
    <hyperlink ref="M36" r:id="rId212" xr:uid="{00000000-0004-0000-0700-0000D3000000}"/>
    <hyperlink ref="N36" r:id="rId213" xr:uid="{00000000-0004-0000-0700-0000D4000000}"/>
    <hyperlink ref="Q36" r:id="rId214" xr:uid="{00000000-0004-0000-0700-0000D5000000}"/>
    <hyperlink ref="R36" r:id="rId215" xr:uid="{00000000-0004-0000-0700-0000D6000000}"/>
    <hyperlink ref="U36" r:id="rId216" xr:uid="{00000000-0004-0000-0700-0000D7000000}"/>
    <hyperlink ref="C38" r:id="rId217" xr:uid="{00000000-0004-0000-0700-0000D8000000}"/>
    <hyperlink ref="E38" r:id="rId218" xr:uid="{00000000-0004-0000-0700-0000D9000000}"/>
    <hyperlink ref="H38" r:id="rId219" xr:uid="{00000000-0004-0000-0700-0000DA000000}"/>
    <hyperlink ref="I38" r:id="rId220" xr:uid="{00000000-0004-0000-0700-0000DB000000}"/>
    <hyperlink ref="M38" r:id="rId221" xr:uid="{00000000-0004-0000-0700-0000DC000000}"/>
    <hyperlink ref="N38" r:id="rId222" xr:uid="{00000000-0004-0000-0700-0000DD000000}"/>
    <hyperlink ref="Q38" r:id="rId223" xr:uid="{00000000-0004-0000-0700-0000DE000000}"/>
    <hyperlink ref="R38" r:id="rId224" xr:uid="{00000000-0004-0000-0700-0000DF000000}"/>
    <hyperlink ref="U38" r:id="rId225" xr:uid="{00000000-0004-0000-0700-0000E0000000}"/>
    <hyperlink ref="C39" r:id="rId226" xr:uid="{00000000-0004-0000-0700-0000E1000000}"/>
    <hyperlink ref="E39" r:id="rId227" xr:uid="{00000000-0004-0000-0700-0000E2000000}"/>
    <hyperlink ref="H39" r:id="rId228" xr:uid="{00000000-0004-0000-0700-0000E3000000}"/>
    <hyperlink ref="I39" r:id="rId229" xr:uid="{00000000-0004-0000-0700-0000E4000000}"/>
    <hyperlink ref="M39" r:id="rId230" xr:uid="{00000000-0004-0000-0700-0000E5000000}"/>
    <hyperlink ref="N39" r:id="rId231" xr:uid="{00000000-0004-0000-0700-0000E6000000}"/>
    <hyperlink ref="Q39" r:id="rId232" xr:uid="{00000000-0004-0000-0700-0000E7000000}"/>
    <hyperlink ref="R39" r:id="rId233" xr:uid="{00000000-0004-0000-0700-0000E8000000}"/>
    <hyperlink ref="U39" r:id="rId234" xr:uid="{00000000-0004-0000-0700-0000E9000000}"/>
    <hyperlink ref="C41" r:id="rId235" xr:uid="{00000000-0004-0000-0700-0000EA000000}"/>
    <hyperlink ref="E41" r:id="rId236" xr:uid="{00000000-0004-0000-0700-0000EB000000}"/>
    <hyperlink ref="H41" r:id="rId237" xr:uid="{00000000-0004-0000-0700-0000EC000000}"/>
    <hyperlink ref="I41" r:id="rId238" xr:uid="{00000000-0004-0000-0700-0000ED000000}"/>
    <hyperlink ref="M41" r:id="rId239" xr:uid="{00000000-0004-0000-0700-0000EE000000}"/>
    <hyperlink ref="N41" r:id="rId240" xr:uid="{00000000-0004-0000-0700-0000EF000000}"/>
    <hyperlink ref="Q41" r:id="rId241" xr:uid="{00000000-0004-0000-0700-0000F0000000}"/>
    <hyperlink ref="R41" r:id="rId242" xr:uid="{00000000-0004-0000-0700-0000F1000000}"/>
    <hyperlink ref="U41" r:id="rId243" xr:uid="{00000000-0004-0000-0700-0000F2000000}"/>
    <hyperlink ref="C42" r:id="rId244" xr:uid="{00000000-0004-0000-0700-0000F3000000}"/>
    <hyperlink ref="E42" r:id="rId245" xr:uid="{00000000-0004-0000-0700-0000F4000000}"/>
    <hyperlink ref="H42" r:id="rId246" xr:uid="{00000000-0004-0000-0700-0000F5000000}"/>
    <hyperlink ref="I42" r:id="rId247" xr:uid="{00000000-0004-0000-0700-0000F6000000}"/>
    <hyperlink ref="M42" r:id="rId248" xr:uid="{00000000-0004-0000-0700-0000F7000000}"/>
    <hyperlink ref="N42" r:id="rId249" xr:uid="{00000000-0004-0000-0700-0000F8000000}"/>
    <hyperlink ref="Q42" r:id="rId250" xr:uid="{00000000-0004-0000-0700-0000F9000000}"/>
    <hyperlink ref="R42" r:id="rId251" xr:uid="{00000000-0004-0000-0700-0000FA000000}"/>
    <hyperlink ref="U42" r:id="rId252" xr:uid="{00000000-0004-0000-0700-0000FB000000}"/>
    <hyperlink ref="C43" r:id="rId253" xr:uid="{00000000-0004-0000-0700-0000FC000000}"/>
    <hyperlink ref="E43" r:id="rId254" xr:uid="{00000000-0004-0000-0700-0000FD000000}"/>
    <hyperlink ref="H43" r:id="rId255" xr:uid="{00000000-0004-0000-0700-0000FE000000}"/>
    <hyperlink ref="I43" r:id="rId256" xr:uid="{00000000-0004-0000-0700-0000FF000000}"/>
    <hyperlink ref="M43" r:id="rId257" xr:uid="{00000000-0004-0000-0700-000000010000}"/>
    <hyperlink ref="N43" r:id="rId258" xr:uid="{00000000-0004-0000-0700-000001010000}"/>
    <hyperlink ref="Q43" r:id="rId259" xr:uid="{00000000-0004-0000-0700-000002010000}"/>
    <hyperlink ref="R43" r:id="rId260" xr:uid="{00000000-0004-0000-0700-000003010000}"/>
    <hyperlink ref="U43" r:id="rId261" xr:uid="{00000000-0004-0000-0700-000004010000}"/>
    <hyperlink ref="C44" r:id="rId262" xr:uid="{00000000-0004-0000-0700-000005010000}"/>
    <hyperlink ref="E44" r:id="rId263" xr:uid="{00000000-0004-0000-0700-000006010000}"/>
    <hyperlink ref="H44" r:id="rId264" xr:uid="{00000000-0004-0000-0700-000007010000}"/>
    <hyperlink ref="I44" r:id="rId265" xr:uid="{00000000-0004-0000-0700-000008010000}"/>
    <hyperlink ref="M44" r:id="rId266" xr:uid="{00000000-0004-0000-0700-000009010000}"/>
    <hyperlink ref="N44" r:id="rId267" xr:uid="{00000000-0004-0000-0700-00000A010000}"/>
    <hyperlink ref="Q44" r:id="rId268" xr:uid="{00000000-0004-0000-0700-00000B010000}"/>
    <hyperlink ref="R44" r:id="rId269" xr:uid="{00000000-0004-0000-0700-00000C010000}"/>
    <hyperlink ref="U44" r:id="rId270" xr:uid="{00000000-0004-0000-0700-00000D010000}"/>
  </hyperlinks>
  <pageMargins left="0.7" right="0.7" top="0.75" bottom="0.75" header="0.511811023622047" footer="0.511811023622047"/>
  <pageSetup paperSize="9" scale="69" orientation="portrait" horizontalDpi="300" verticalDpi="300" r:id="rId271"/>
  <rowBreaks count="1" manualBreakCount="1">
    <brk id="1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52"/>
  <sheetViews>
    <sheetView view="pageBreakPreview" zoomScale="180" zoomScaleNormal="74" zoomScalePageLayoutView="180" workbookViewId="0">
      <pane xSplit="15" ySplit="6" topLeftCell="P40" activePane="bottomRight" state="frozen"/>
      <selection pane="topRight" activeCell="P1" sqref="P1"/>
      <selection pane="bottomLeft" activeCell="A40" sqref="A40"/>
      <selection pane="bottomRight" activeCell="O8" sqref="O8"/>
    </sheetView>
  </sheetViews>
  <sheetFormatPr defaultColWidth="9.140625" defaultRowHeight="12.75" x14ac:dyDescent="0.2"/>
  <cols>
    <col min="1" max="1" width="8" style="496" customWidth="1"/>
    <col min="2" max="2" width="35" style="496" customWidth="1"/>
    <col min="3" max="3" width="2.5703125" style="496" customWidth="1"/>
    <col min="4" max="4" width="8" style="496" customWidth="1"/>
    <col min="5" max="9" width="10.7109375" style="496" customWidth="1"/>
    <col min="10" max="10" width="8" style="496" customWidth="1"/>
    <col min="11" max="11" width="2.5703125" style="496" customWidth="1"/>
    <col min="12" max="17" width="10.7109375" style="496" customWidth="1"/>
    <col min="18" max="247" width="9.140625" style="496"/>
    <col min="248" max="248" width="8" style="496" customWidth="1"/>
    <col min="249" max="249" width="35" style="496" customWidth="1"/>
    <col min="250" max="250" width="2.5703125" style="496" customWidth="1"/>
    <col min="251" max="251" width="8" style="496" customWidth="1"/>
    <col min="252" max="256" width="10.7109375" style="496" customWidth="1"/>
    <col min="257" max="257" width="8" style="496" customWidth="1"/>
    <col min="258" max="258" width="2.5703125" style="496" customWidth="1"/>
    <col min="259" max="273" width="10.7109375" style="496" customWidth="1"/>
    <col min="274" max="503" width="9.140625" style="496"/>
    <col min="504" max="504" width="8" style="496" customWidth="1"/>
    <col min="505" max="505" width="35" style="496" customWidth="1"/>
    <col min="506" max="506" width="2.5703125" style="496" customWidth="1"/>
    <col min="507" max="507" width="8" style="496" customWidth="1"/>
    <col min="508" max="512" width="10.7109375" style="496" customWidth="1"/>
    <col min="513" max="513" width="8" style="496" customWidth="1"/>
    <col min="514" max="514" width="2.5703125" style="496" customWidth="1"/>
    <col min="515" max="529" width="10.7109375" style="496" customWidth="1"/>
    <col min="530" max="759" width="9.140625" style="496"/>
    <col min="760" max="760" width="8" style="496" customWidth="1"/>
    <col min="761" max="761" width="35" style="496" customWidth="1"/>
    <col min="762" max="762" width="2.5703125" style="496" customWidth="1"/>
    <col min="763" max="763" width="8" style="496" customWidth="1"/>
    <col min="764" max="768" width="10.7109375" style="496" customWidth="1"/>
    <col min="769" max="769" width="8" style="496" customWidth="1"/>
    <col min="770" max="770" width="2.5703125" style="496" customWidth="1"/>
    <col min="771" max="785" width="10.7109375" style="496" customWidth="1"/>
    <col min="786" max="1015" width="9.140625" style="496"/>
    <col min="1016" max="1016" width="8" style="496" customWidth="1"/>
    <col min="1017" max="1017" width="35" style="496" customWidth="1"/>
    <col min="1018" max="1018" width="2.5703125" style="496" customWidth="1"/>
    <col min="1019" max="1019" width="8" style="496" customWidth="1"/>
    <col min="1020" max="1024" width="10.7109375" style="496" customWidth="1"/>
    <col min="1025" max="1025" width="8" style="496" customWidth="1"/>
    <col min="1026" max="1026" width="2.5703125" style="496" customWidth="1"/>
    <col min="1027" max="1041" width="10.7109375" style="496" customWidth="1"/>
    <col min="1042" max="1271" width="9.140625" style="496"/>
    <col min="1272" max="1272" width="8" style="496" customWidth="1"/>
    <col min="1273" max="1273" width="35" style="496" customWidth="1"/>
    <col min="1274" max="1274" width="2.5703125" style="496" customWidth="1"/>
    <col min="1275" max="1275" width="8" style="496" customWidth="1"/>
    <col min="1276" max="1280" width="10.7109375" style="496" customWidth="1"/>
    <col min="1281" max="1281" width="8" style="496" customWidth="1"/>
    <col min="1282" max="1282" width="2.5703125" style="496" customWidth="1"/>
    <col min="1283" max="1297" width="10.7109375" style="496" customWidth="1"/>
    <col min="1298" max="1527" width="9.140625" style="496"/>
    <col min="1528" max="1528" width="8" style="496" customWidth="1"/>
    <col min="1529" max="1529" width="35" style="496" customWidth="1"/>
    <col min="1530" max="1530" width="2.5703125" style="496" customWidth="1"/>
    <col min="1531" max="1531" width="8" style="496" customWidth="1"/>
    <col min="1532" max="1536" width="10.7109375" style="496" customWidth="1"/>
    <col min="1537" max="1537" width="8" style="496" customWidth="1"/>
    <col min="1538" max="1538" width="2.5703125" style="496" customWidth="1"/>
    <col min="1539" max="1553" width="10.7109375" style="496" customWidth="1"/>
    <col min="1554" max="1783" width="9.140625" style="496"/>
    <col min="1784" max="1784" width="8" style="496" customWidth="1"/>
    <col min="1785" max="1785" width="35" style="496" customWidth="1"/>
    <col min="1786" max="1786" width="2.5703125" style="496" customWidth="1"/>
    <col min="1787" max="1787" width="8" style="496" customWidth="1"/>
    <col min="1788" max="1792" width="10.7109375" style="496" customWidth="1"/>
    <col min="1793" max="1793" width="8" style="496" customWidth="1"/>
    <col min="1794" max="1794" width="2.5703125" style="496" customWidth="1"/>
    <col min="1795" max="1809" width="10.7109375" style="496" customWidth="1"/>
    <col min="1810" max="2039" width="9.140625" style="496"/>
    <col min="2040" max="2040" width="8" style="496" customWidth="1"/>
    <col min="2041" max="2041" width="35" style="496" customWidth="1"/>
    <col min="2042" max="2042" width="2.5703125" style="496" customWidth="1"/>
    <col min="2043" max="2043" width="8" style="496" customWidth="1"/>
    <col min="2044" max="2048" width="10.7109375" style="496" customWidth="1"/>
    <col min="2049" max="2049" width="8" style="496" customWidth="1"/>
    <col min="2050" max="2050" width="2.5703125" style="496" customWidth="1"/>
    <col min="2051" max="2065" width="10.7109375" style="496" customWidth="1"/>
    <col min="2066" max="2295" width="9.140625" style="496"/>
    <col min="2296" max="2296" width="8" style="496" customWidth="1"/>
    <col min="2297" max="2297" width="35" style="496" customWidth="1"/>
    <col min="2298" max="2298" width="2.5703125" style="496" customWidth="1"/>
    <col min="2299" max="2299" width="8" style="496" customWidth="1"/>
    <col min="2300" max="2304" width="10.7109375" style="496" customWidth="1"/>
    <col min="2305" max="2305" width="8" style="496" customWidth="1"/>
    <col min="2306" max="2306" width="2.5703125" style="496" customWidth="1"/>
    <col min="2307" max="2321" width="10.7109375" style="496" customWidth="1"/>
    <col min="2322" max="2551" width="9.140625" style="496"/>
    <col min="2552" max="2552" width="8" style="496" customWidth="1"/>
    <col min="2553" max="2553" width="35" style="496" customWidth="1"/>
    <col min="2554" max="2554" width="2.5703125" style="496" customWidth="1"/>
    <col min="2555" max="2555" width="8" style="496" customWidth="1"/>
    <col min="2556" max="2560" width="10.7109375" style="496" customWidth="1"/>
    <col min="2561" max="2561" width="8" style="496" customWidth="1"/>
    <col min="2562" max="2562" width="2.5703125" style="496" customWidth="1"/>
    <col min="2563" max="2577" width="10.7109375" style="496" customWidth="1"/>
    <col min="2578" max="2807" width="9.140625" style="496"/>
    <col min="2808" max="2808" width="8" style="496" customWidth="1"/>
    <col min="2809" max="2809" width="35" style="496" customWidth="1"/>
    <col min="2810" max="2810" width="2.5703125" style="496" customWidth="1"/>
    <col min="2811" max="2811" width="8" style="496" customWidth="1"/>
    <col min="2812" max="2816" width="10.7109375" style="496" customWidth="1"/>
    <col min="2817" max="2817" width="8" style="496" customWidth="1"/>
    <col min="2818" max="2818" width="2.5703125" style="496" customWidth="1"/>
    <col min="2819" max="2833" width="10.7109375" style="496" customWidth="1"/>
    <col min="2834" max="3063" width="9.140625" style="496"/>
    <col min="3064" max="3064" width="8" style="496" customWidth="1"/>
    <col min="3065" max="3065" width="35" style="496" customWidth="1"/>
    <col min="3066" max="3066" width="2.5703125" style="496" customWidth="1"/>
    <col min="3067" max="3067" width="8" style="496" customWidth="1"/>
    <col min="3068" max="3072" width="10.7109375" style="496" customWidth="1"/>
    <col min="3073" max="3073" width="8" style="496" customWidth="1"/>
    <col min="3074" max="3074" width="2.5703125" style="496" customWidth="1"/>
    <col min="3075" max="3089" width="10.7109375" style="496" customWidth="1"/>
    <col min="3090" max="3319" width="9.140625" style="496"/>
    <col min="3320" max="3320" width="8" style="496" customWidth="1"/>
    <col min="3321" max="3321" width="35" style="496" customWidth="1"/>
    <col min="3322" max="3322" width="2.5703125" style="496" customWidth="1"/>
    <col min="3323" max="3323" width="8" style="496" customWidth="1"/>
    <col min="3324" max="3328" width="10.7109375" style="496" customWidth="1"/>
    <col min="3329" max="3329" width="8" style="496" customWidth="1"/>
    <col min="3330" max="3330" width="2.5703125" style="496" customWidth="1"/>
    <col min="3331" max="3345" width="10.7109375" style="496" customWidth="1"/>
    <col min="3346" max="3575" width="9.140625" style="496"/>
    <col min="3576" max="3576" width="8" style="496" customWidth="1"/>
    <col min="3577" max="3577" width="35" style="496" customWidth="1"/>
    <col min="3578" max="3578" width="2.5703125" style="496" customWidth="1"/>
    <col min="3579" max="3579" width="8" style="496" customWidth="1"/>
    <col min="3580" max="3584" width="10.7109375" style="496" customWidth="1"/>
    <col min="3585" max="3585" width="8" style="496" customWidth="1"/>
    <col min="3586" max="3586" width="2.5703125" style="496" customWidth="1"/>
    <col min="3587" max="3601" width="10.7109375" style="496" customWidth="1"/>
    <col min="3602" max="3831" width="9.140625" style="496"/>
    <col min="3832" max="3832" width="8" style="496" customWidth="1"/>
    <col min="3833" max="3833" width="35" style="496" customWidth="1"/>
    <col min="3834" max="3834" width="2.5703125" style="496" customWidth="1"/>
    <col min="3835" max="3835" width="8" style="496" customWidth="1"/>
    <col min="3836" max="3840" width="10.7109375" style="496" customWidth="1"/>
    <col min="3841" max="3841" width="8" style="496" customWidth="1"/>
    <col min="3842" max="3842" width="2.5703125" style="496" customWidth="1"/>
    <col min="3843" max="3857" width="10.7109375" style="496" customWidth="1"/>
    <col min="3858" max="4087" width="9.140625" style="496"/>
    <col min="4088" max="4088" width="8" style="496" customWidth="1"/>
    <col min="4089" max="4089" width="35" style="496" customWidth="1"/>
    <col min="4090" max="4090" width="2.5703125" style="496" customWidth="1"/>
    <col min="4091" max="4091" width="8" style="496" customWidth="1"/>
    <col min="4092" max="4096" width="10.7109375" style="496" customWidth="1"/>
    <col min="4097" max="4097" width="8" style="496" customWidth="1"/>
    <col min="4098" max="4098" width="2.5703125" style="496" customWidth="1"/>
    <col min="4099" max="4113" width="10.7109375" style="496" customWidth="1"/>
    <col min="4114" max="4343" width="9.140625" style="496"/>
    <col min="4344" max="4344" width="8" style="496" customWidth="1"/>
    <col min="4345" max="4345" width="35" style="496" customWidth="1"/>
    <col min="4346" max="4346" width="2.5703125" style="496" customWidth="1"/>
    <col min="4347" max="4347" width="8" style="496" customWidth="1"/>
    <col min="4348" max="4352" width="10.7109375" style="496" customWidth="1"/>
    <col min="4353" max="4353" width="8" style="496" customWidth="1"/>
    <col min="4354" max="4354" width="2.5703125" style="496" customWidth="1"/>
    <col min="4355" max="4369" width="10.7109375" style="496" customWidth="1"/>
    <col min="4370" max="4599" width="9.140625" style="496"/>
    <col min="4600" max="4600" width="8" style="496" customWidth="1"/>
    <col min="4601" max="4601" width="35" style="496" customWidth="1"/>
    <col min="4602" max="4602" width="2.5703125" style="496" customWidth="1"/>
    <col min="4603" max="4603" width="8" style="496" customWidth="1"/>
    <col min="4604" max="4608" width="10.7109375" style="496" customWidth="1"/>
    <col min="4609" max="4609" width="8" style="496" customWidth="1"/>
    <col min="4610" max="4610" width="2.5703125" style="496" customWidth="1"/>
    <col min="4611" max="4625" width="10.7109375" style="496" customWidth="1"/>
    <col min="4626" max="4855" width="9.140625" style="496"/>
    <col min="4856" max="4856" width="8" style="496" customWidth="1"/>
    <col min="4857" max="4857" width="35" style="496" customWidth="1"/>
    <col min="4858" max="4858" width="2.5703125" style="496" customWidth="1"/>
    <col min="4859" max="4859" width="8" style="496" customWidth="1"/>
    <col min="4860" max="4864" width="10.7109375" style="496" customWidth="1"/>
    <col min="4865" max="4865" width="8" style="496" customWidth="1"/>
    <col min="4866" max="4866" width="2.5703125" style="496" customWidth="1"/>
    <col min="4867" max="4881" width="10.7109375" style="496" customWidth="1"/>
    <col min="4882" max="5111" width="9.140625" style="496"/>
    <col min="5112" max="5112" width="8" style="496" customWidth="1"/>
    <col min="5113" max="5113" width="35" style="496" customWidth="1"/>
    <col min="5114" max="5114" width="2.5703125" style="496" customWidth="1"/>
    <col min="5115" max="5115" width="8" style="496" customWidth="1"/>
    <col min="5116" max="5120" width="10.7109375" style="496" customWidth="1"/>
    <col min="5121" max="5121" width="8" style="496" customWidth="1"/>
    <col min="5122" max="5122" width="2.5703125" style="496" customWidth="1"/>
    <col min="5123" max="5137" width="10.7109375" style="496" customWidth="1"/>
    <col min="5138" max="5367" width="9.140625" style="496"/>
    <col min="5368" max="5368" width="8" style="496" customWidth="1"/>
    <col min="5369" max="5369" width="35" style="496" customWidth="1"/>
    <col min="5370" max="5370" width="2.5703125" style="496" customWidth="1"/>
    <col min="5371" max="5371" width="8" style="496" customWidth="1"/>
    <col min="5372" max="5376" width="10.7109375" style="496" customWidth="1"/>
    <col min="5377" max="5377" width="8" style="496" customWidth="1"/>
    <col min="5378" max="5378" width="2.5703125" style="496" customWidth="1"/>
    <col min="5379" max="5393" width="10.7109375" style="496" customWidth="1"/>
    <col min="5394" max="5623" width="9.140625" style="496"/>
    <col min="5624" max="5624" width="8" style="496" customWidth="1"/>
    <col min="5625" max="5625" width="35" style="496" customWidth="1"/>
    <col min="5626" max="5626" width="2.5703125" style="496" customWidth="1"/>
    <col min="5627" max="5627" width="8" style="496" customWidth="1"/>
    <col min="5628" max="5632" width="10.7109375" style="496" customWidth="1"/>
    <col min="5633" max="5633" width="8" style="496" customWidth="1"/>
    <col min="5634" max="5634" width="2.5703125" style="496" customWidth="1"/>
    <col min="5635" max="5649" width="10.7109375" style="496" customWidth="1"/>
    <col min="5650" max="5879" width="9.140625" style="496"/>
    <col min="5880" max="5880" width="8" style="496" customWidth="1"/>
    <col min="5881" max="5881" width="35" style="496" customWidth="1"/>
    <col min="5882" max="5882" width="2.5703125" style="496" customWidth="1"/>
    <col min="5883" max="5883" width="8" style="496" customWidth="1"/>
    <col min="5884" max="5888" width="10.7109375" style="496" customWidth="1"/>
    <col min="5889" max="5889" width="8" style="496" customWidth="1"/>
    <col min="5890" max="5890" width="2.5703125" style="496" customWidth="1"/>
    <col min="5891" max="5905" width="10.7109375" style="496" customWidth="1"/>
    <col min="5906" max="6135" width="9.140625" style="496"/>
    <col min="6136" max="6136" width="8" style="496" customWidth="1"/>
    <col min="6137" max="6137" width="35" style="496" customWidth="1"/>
    <col min="6138" max="6138" width="2.5703125" style="496" customWidth="1"/>
    <col min="6139" max="6139" width="8" style="496" customWidth="1"/>
    <col min="6140" max="6144" width="10.7109375" style="496" customWidth="1"/>
    <col min="6145" max="6145" width="8" style="496" customWidth="1"/>
    <col min="6146" max="6146" width="2.5703125" style="496" customWidth="1"/>
    <col min="6147" max="6161" width="10.7109375" style="496" customWidth="1"/>
    <col min="6162" max="6391" width="9.140625" style="496"/>
    <col min="6392" max="6392" width="8" style="496" customWidth="1"/>
    <col min="6393" max="6393" width="35" style="496" customWidth="1"/>
    <col min="6394" max="6394" width="2.5703125" style="496" customWidth="1"/>
    <col min="6395" max="6395" width="8" style="496" customWidth="1"/>
    <col min="6396" max="6400" width="10.7109375" style="496" customWidth="1"/>
    <col min="6401" max="6401" width="8" style="496" customWidth="1"/>
    <col min="6402" max="6402" width="2.5703125" style="496" customWidth="1"/>
    <col min="6403" max="6417" width="10.7109375" style="496" customWidth="1"/>
    <col min="6418" max="6647" width="9.140625" style="496"/>
    <col min="6648" max="6648" width="8" style="496" customWidth="1"/>
    <col min="6649" max="6649" width="35" style="496" customWidth="1"/>
    <col min="6650" max="6650" width="2.5703125" style="496" customWidth="1"/>
    <col min="6651" max="6651" width="8" style="496" customWidth="1"/>
    <col min="6652" max="6656" width="10.7109375" style="496" customWidth="1"/>
    <col min="6657" max="6657" width="8" style="496" customWidth="1"/>
    <col min="6658" max="6658" width="2.5703125" style="496" customWidth="1"/>
    <col min="6659" max="6673" width="10.7109375" style="496" customWidth="1"/>
    <col min="6674" max="6903" width="9.140625" style="496"/>
    <col min="6904" max="6904" width="8" style="496" customWidth="1"/>
    <col min="6905" max="6905" width="35" style="496" customWidth="1"/>
    <col min="6906" max="6906" width="2.5703125" style="496" customWidth="1"/>
    <col min="6907" max="6907" width="8" style="496" customWidth="1"/>
    <col min="6908" max="6912" width="10.7109375" style="496" customWidth="1"/>
    <col min="6913" max="6913" width="8" style="496" customWidth="1"/>
    <col min="6914" max="6914" width="2.5703125" style="496" customWidth="1"/>
    <col min="6915" max="6929" width="10.7109375" style="496" customWidth="1"/>
    <col min="6930" max="7159" width="9.140625" style="496"/>
    <col min="7160" max="7160" width="8" style="496" customWidth="1"/>
    <col min="7161" max="7161" width="35" style="496" customWidth="1"/>
    <col min="7162" max="7162" width="2.5703125" style="496" customWidth="1"/>
    <col min="7163" max="7163" width="8" style="496" customWidth="1"/>
    <col min="7164" max="7168" width="10.7109375" style="496" customWidth="1"/>
    <col min="7169" max="7169" width="8" style="496" customWidth="1"/>
    <col min="7170" max="7170" width="2.5703125" style="496" customWidth="1"/>
    <col min="7171" max="7185" width="10.7109375" style="496" customWidth="1"/>
    <col min="7186" max="7415" width="9.140625" style="496"/>
    <col min="7416" max="7416" width="8" style="496" customWidth="1"/>
    <col min="7417" max="7417" width="35" style="496" customWidth="1"/>
    <col min="7418" max="7418" width="2.5703125" style="496" customWidth="1"/>
    <col min="7419" max="7419" width="8" style="496" customWidth="1"/>
    <col min="7420" max="7424" width="10.7109375" style="496" customWidth="1"/>
    <col min="7425" max="7425" width="8" style="496" customWidth="1"/>
    <col min="7426" max="7426" width="2.5703125" style="496" customWidth="1"/>
    <col min="7427" max="7441" width="10.7109375" style="496" customWidth="1"/>
    <col min="7442" max="7671" width="9.140625" style="496"/>
    <col min="7672" max="7672" width="8" style="496" customWidth="1"/>
    <col min="7673" max="7673" width="35" style="496" customWidth="1"/>
    <col min="7674" max="7674" width="2.5703125" style="496" customWidth="1"/>
    <col min="7675" max="7675" width="8" style="496" customWidth="1"/>
    <col min="7676" max="7680" width="10.7109375" style="496" customWidth="1"/>
    <col min="7681" max="7681" width="8" style="496" customWidth="1"/>
    <col min="7682" max="7682" width="2.5703125" style="496" customWidth="1"/>
    <col min="7683" max="7697" width="10.7109375" style="496" customWidth="1"/>
    <col min="7698" max="7927" width="9.140625" style="496"/>
    <col min="7928" max="7928" width="8" style="496" customWidth="1"/>
    <col min="7929" max="7929" width="35" style="496" customWidth="1"/>
    <col min="7930" max="7930" width="2.5703125" style="496" customWidth="1"/>
    <col min="7931" max="7931" width="8" style="496" customWidth="1"/>
    <col min="7932" max="7936" width="10.7109375" style="496" customWidth="1"/>
    <col min="7937" max="7937" width="8" style="496" customWidth="1"/>
    <col min="7938" max="7938" width="2.5703125" style="496" customWidth="1"/>
    <col min="7939" max="7953" width="10.7109375" style="496" customWidth="1"/>
    <col min="7954" max="8183" width="9.140625" style="496"/>
    <col min="8184" max="8184" width="8" style="496" customWidth="1"/>
    <col min="8185" max="8185" width="35" style="496" customWidth="1"/>
    <col min="8186" max="8186" width="2.5703125" style="496" customWidth="1"/>
    <col min="8187" max="8187" width="8" style="496" customWidth="1"/>
    <col min="8188" max="8192" width="10.7109375" style="496" customWidth="1"/>
    <col min="8193" max="8193" width="8" style="496" customWidth="1"/>
    <col min="8194" max="8194" width="2.5703125" style="496" customWidth="1"/>
    <col min="8195" max="8209" width="10.7109375" style="496" customWidth="1"/>
    <col min="8210" max="8439" width="9.140625" style="496"/>
    <col min="8440" max="8440" width="8" style="496" customWidth="1"/>
    <col min="8441" max="8441" width="35" style="496" customWidth="1"/>
    <col min="8442" max="8442" width="2.5703125" style="496" customWidth="1"/>
    <col min="8443" max="8443" width="8" style="496" customWidth="1"/>
    <col min="8444" max="8448" width="10.7109375" style="496" customWidth="1"/>
    <col min="8449" max="8449" width="8" style="496" customWidth="1"/>
    <col min="8450" max="8450" width="2.5703125" style="496" customWidth="1"/>
    <col min="8451" max="8465" width="10.7109375" style="496" customWidth="1"/>
    <col min="8466" max="8695" width="9.140625" style="496"/>
    <col min="8696" max="8696" width="8" style="496" customWidth="1"/>
    <col min="8697" max="8697" width="35" style="496" customWidth="1"/>
    <col min="8698" max="8698" width="2.5703125" style="496" customWidth="1"/>
    <col min="8699" max="8699" width="8" style="496" customWidth="1"/>
    <col min="8700" max="8704" width="10.7109375" style="496" customWidth="1"/>
    <col min="8705" max="8705" width="8" style="496" customWidth="1"/>
    <col min="8706" max="8706" width="2.5703125" style="496" customWidth="1"/>
    <col min="8707" max="8721" width="10.7109375" style="496" customWidth="1"/>
    <col min="8722" max="8951" width="9.140625" style="496"/>
    <col min="8952" max="8952" width="8" style="496" customWidth="1"/>
    <col min="8953" max="8953" width="35" style="496" customWidth="1"/>
    <col min="8954" max="8954" width="2.5703125" style="496" customWidth="1"/>
    <col min="8955" max="8955" width="8" style="496" customWidth="1"/>
    <col min="8956" max="8960" width="10.7109375" style="496" customWidth="1"/>
    <col min="8961" max="8961" width="8" style="496" customWidth="1"/>
    <col min="8962" max="8962" width="2.5703125" style="496" customWidth="1"/>
    <col min="8963" max="8977" width="10.7109375" style="496" customWidth="1"/>
    <col min="8978" max="9207" width="9.140625" style="496"/>
    <col min="9208" max="9208" width="8" style="496" customWidth="1"/>
    <col min="9209" max="9209" width="35" style="496" customWidth="1"/>
    <col min="9210" max="9210" width="2.5703125" style="496" customWidth="1"/>
    <col min="9211" max="9211" width="8" style="496" customWidth="1"/>
    <col min="9212" max="9216" width="10.7109375" style="496" customWidth="1"/>
    <col min="9217" max="9217" width="8" style="496" customWidth="1"/>
    <col min="9218" max="9218" width="2.5703125" style="496" customWidth="1"/>
    <col min="9219" max="9233" width="10.7109375" style="496" customWidth="1"/>
    <col min="9234" max="9463" width="9.140625" style="496"/>
    <col min="9464" max="9464" width="8" style="496" customWidth="1"/>
    <col min="9465" max="9465" width="35" style="496" customWidth="1"/>
    <col min="9466" max="9466" width="2.5703125" style="496" customWidth="1"/>
    <col min="9467" max="9467" width="8" style="496" customWidth="1"/>
    <col min="9468" max="9472" width="10.7109375" style="496" customWidth="1"/>
    <col min="9473" max="9473" width="8" style="496" customWidth="1"/>
    <col min="9474" max="9474" width="2.5703125" style="496" customWidth="1"/>
    <col min="9475" max="9489" width="10.7109375" style="496" customWidth="1"/>
    <col min="9490" max="9719" width="9.140625" style="496"/>
    <col min="9720" max="9720" width="8" style="496" customWidth="1"/>
    <col min="9721" max="9721" width="35" style="496" customWidth="1"/>
    <col min="9722" max="9722" width="2.5703125" style="496" customWidth="1"/>
    <col min="9723" max="9723" width="8" style="496" customWidth="1"/>
    <col min="9724" max="9728" width="10.7109375" style="496" customWidth="1"/>
    <col min="9729" max="9729" width="8" style="496" customWidth="1"/>
    <col min="9730" max="9730" width="2.5703125" style="496" customWidth="1"/>
    <col min="9731" max="9745" width="10.7109375" style="496" customWidth="1"/>
    <col min="9746" max="9975" width="9.140625" style="496"/>
    <col min="9976" max="9976" width="8" style="496" customWidth="1"/>
    <col min="9977" max="9977" width="35" style="496" customWidth="1"/>
    <col min="9978" max="9978" width="2.5703125" style="496" customWidth="1"/>
    <col min="9979" max="9979" width="8" style="496" customWidth="1"/>
    <col min="9980" max="9984" width="10.7109375" style="496" customWidth="1"/>
    <col min="9985" max="9985" width="8" style="496" customWidth="1"/>
    <col min="9986" max="9986" width="2.5703125" style="496" customWidth="1"/>
    <col min="9987" max="10001" width="10.7109375" style="496" customWidth="1"/>
    <col min="10002" max="10231" width="9.140625" style="496"/>
    <col min="10232" max="10232" width="8" style="496" customWidth="1"/>
    <col min="10233" max="10233" width="35" style="496" customWidth="1"/>
    <col min="10234" max="10234" width="2.5703125" style="496" customWidth="1"/>
    <col min="10235" max="10235" width="8" style="496" customWidth="1"/>
    <col min="10236" max="10240" width="10.7109375" style="496" customWidth="1"/>
    <col min="10241" max="10241" width="8" style="496" customWidth="1"/>
    <col min="10242" max="10242" width="2.5703125" style="496" customWidth="1"/>
    <col min="10243" max="10257" width="10.7109375" style="496" customWidth="1"/>
    <col min="10258" max="10487" width="9.140625" style="496"/>
    <col min="10488" max="10488" width="8" style="496" customWidth="1"/>
    <col min="10489" max="10489" width="35" style="496" customWidth="1"/>
    <col min="10490" max="10490" width="2.5703125" style="496" customWidth="1"/>
    <col min="10491" max="10491" width="8" style="496" customWidth="1"/>
    <col min="10492" max="10496" width="10.7109375" style="496" customWidth="1"/>
    <col min="10497" max="10497" width="8" style="496" customWidth="1"/>
    <col min="10498" max="10498" width="2.5703125" style="496" customWidth="1"/>
    <col min="10499" max="10513" width="10.7109375" style="496" customWidth="1"/>
    <col min="10514" max="10743" width="9.140625" style="496"/>
    <col min="10744" max="10744" width="8" style="496" customWidth="1"/>
    <col min="10745" max="10745" width="35" style="496" customWidth="1"/>
    <col min="10746" max="10746" width="2.5703125" style="496" customWidth="1"/>
    <col min="10747" max="10747" width="8" style="496" customWidth="1"/>
    <col min="10748" max="10752" width="10.7109375" style="496" customWidth="1"/>
    <col min="10753" max="10753" width="8" style="496" customWidth="1"/>
    <col min="10754" max="10754" width="2.5703125" style="496" customWidth="1"/>
    <col min="10755" max="10769" width="10.7109375" style="496" customWidth="1"/>
    <col min="10770" max="10999" width="9.140625" style="496"/>
    <col min="11000" max="11000" width="8" style="496" customWidth="1"/>
    <col min="11001" max="11001" width="35" style="496" customWidth="1"/>
    <col min="11002" max="11002" width="2.5703125" style="496" customWidth="1"/>
    <col min="11003" max="11003" width="8" style="496" customWidth="1"/>
    <col min="11004" max="11008" width="10.7109375" style="496" customWidth="1"/>
    <col min="11009" max="11009" width="8" style="496" customWidth="1"/>
    <col min="11010" max="11010" width="2.5703125" style="496" customWidth="1"/>
    <col min="11011" max="11025" width="10.7109375" style="496" customWidth="1"/>
    <col min="11026" max="11255" width="9.140625" style="496"/>
    <col min="11256" max="11256" width="8" style="496" customWidth="1"/>
    <col min="11257" max="11257" width="35" style="496" customWidth="1"/>
    <col min="11258" max="11258" width="2.5703125" style="496" customWidth="1"/>
    <col min="11259" max="11259" width="8" style="496" customWidth="1"/>
    <col min="11260" max="11264" width="10.7109375" style="496" customWidth="1"/>
    <col min="11265" max="11265" width="8" style="496" customWidth="1"/>
    <col min="11266" max="11266" width="2.5703125" style="496" customWidth="1"/>
    <col min="11267" max="11281" width="10.7109375" style="496" customWidth="1"/>
    <col min="11282" max="11511" width="9.140625" style="496"/>
    <col min="11512" max="11512" width="8" style="496" customWidth="1"/>
    <col min="11513" max="11513" width="35" style="496" customWidth="1"/>
    <col min="11514" max="11514" width="2.5703125" style="496" customWidth="1"/>
    <col min="11515" max="11515" width="8" style="496" customWidth="1"/>
    <col min="11516" max="11520" width="10.7109375" style="496" customWidth="1"/>
    <col min="11521" max="11521" width="8" style="496" customWidth="1"/>
    <col min="11522" max="11522" width="2.5703125" style="496" customWidth="1"/>
    <col min="11523" max="11537" width="10.7109375" style="496" customWidth="1"/>
    <col min="11538" max="11767" width="9.140625" style="496"/>
    <col min="11768" max="11768" width="8" style="496" customWidth="1"/>
    <col min="11769" max="11769" width="35" style="496" customWidth="1"/>
    <col min="11770" max="11770" width="2.5703125" style="496" customWidth="1"/>
    <col min="11771" max="11771" width="8" style="496" customWidth="1"/>
    <col min="11772" max="11776" width="10.7109375" style="496" customWidth="1"/>
    <col min="11777" max="11777" width="8" style="496" customWidth="1"/>
    <col min="11778" max="11778" width="2.5703125" style="496" customWidth="1"/>
    <col min="11779" max="11793" width="10.7109375" style="496" customWidth="1"/>
    <col min="11794" max="12023" width="9.140625" style="496"/>
    <col min="12024" max="12024" width="8" style="496" customWidth="1"/>
    <col min="12025" max="12025" width="35" style="496" customWidth="1"/>
    <col min="12026" max="12026" width="2.5703125" style="496" customWidth="1"/>
    <col min="12027" max="12027" width="8" style="496" customWidth="1"/>
    <col min="12028" max="12032" width="10.7109375" style="496" customWidth="1"/>
    <col min="12033" max="12033" width="8" style="496" customWidth="1"/>
    <col min="12034" max="12034" width="2.5703125" style="496" customWidth="1"/>
    <col min="12035" max="12049" width="10.7109375" style="496" customWidth="1"/>
    <col min="12050" max="12279" width="9.140625" style="496"/>
    <col min="12280" max="12280" width="8" style="496" customWidth="1"/>
    <col min="12281" max="12281" width="35" style="496" customWidth="1"/>
    <col min="12282" max="12282" width="2.5703125" style="496" customWidth="1"/>
    <col min="12283" max="12283" width="8" style="496" customWidth="1"/>
    <col min="12284" max="12288" width="10.7109375" style="496" customWidth="1"/>
    <col min="12289" max="12289" width="8" style="496" customWidth="1"/>
    <col min="12290" max="12290" width="2.5703125" style="496" customWidth="1"/>
    <col min="12291" max="12305" width="10.7109375" style="496" customWidth="1"/>
    <col min="12306" max="12535" width="9.140625" style="496"/>
    <col min="12536" max="12536" width="8" style="496" customWidth="1"/>
    <col min="12537" max="12537" width="35" style="496" customWidth="1"/>
    <col min="12538" max="12538" width="2.5703125" style="496" customWidth="1"/>
    <col min="12539" max="12539" width="8" style="496" customWidth="1"/>
    <col min="12540" max="12544" width="10.7109375" style="496" customWidth="1"/>
    <col min="12545" max="12545" width="8" style="496" customWidth="1"/>
    <col min="12546" max="12546" width="2.5703125" style="496" customWidth="1"/>
    <col min="12547" max="12561" width="10.7109375" style="496" customWidth="1"/>
    <col min="12562" max="12791" width="9.140625" style="496"/>
    <col min="12792" max="12792" width="8" style="496" customWidth="1"/>
    <col min="12793" max="12793" width="35" style="496" customWidth="1"/>
    <col min="12794" max="12794" width="2.5703125" style="496" customWidth="1"/>
    <col min="12795" max="12795" width="8" style="496" customWidth="1"/>
    <col min="12796" max="12800" width="10.7109375" style="496" customWidth="1"/>
    <col min="12801" max="12801" width="8" style="496" customWidth="1"/>
    <col min="12802" max="12802" width="2.5703125" style="496" customWidth="1"/>
    <col min="12803" max="12817" width="10.7109375" style="496" customWidth="1"/>
    <col min="12818" max="13047" width="9.140625" style="496"/>
    <col min="13048" max="13048" width="8" style="496" customWidth="1"/>
    <col min="13049" max="13049" width="35" style="496" customWidth="1"/>
    <col min="13050" max="13050" width="2.5703125" style="496" customWidth="1"/>
    <col min="13051" max="13051" width="8" style="496" customWidth="1"/>
    <col min="13052" max="13056" width="10.7109375" style="496" customWidth="1"/>
    <col min="13057" max="13057" width="8" style="496" customWidth="1"/>
    <col min="13058" max="13058" width="2.5703125" style="496" customWidth="1"/>
    <col min="13059" max="13073" width="10.7109375" style="496" customWidth="1"/>
    <col min="13074" max="13303" width="9.140625" style="496"/>
    <col min="13304" max="13304" width="8" style="496" customWidth="1"/>
    <col min="13305" max="13305" width="35" style="496" customWidth="1"/>
    <col min="13306" max="13306" width="2.5703125" style="496" customWidth="1"/>
    <col min="13307" max="13307" width="8" style="496" customWidth="1"/>
    <col min="13308" max="13312" width="10.7109375" style="496" customWidth="1"/>
    <col min="13313" max="13313" width="8" style="496" customWidth="1"/>
    <col min="13314" max="13314" width="2.5703125" style="496" customWidth="1"/>
    <col min="13315" max="13329" width="10.7109375" style="496" customWidth="1"/>
    <col min="13330" max="13559" width="9.140625" style="496"/>
    <col min="13560" max="13560" width="8" style="496" customWidth="1"/>
    <col min="13561" max="13561" width="35" style="496" customWidth="1"/>
    <col min="13562" max="13562" width="2.5703125" style="496" customWidth="1"/>
    <col min="13563" max="13563" width="8" style="496" customWidth="1"/>
    <col min="13564" max="13568" width="10.7109375" style="496" customWidth="1"/>
    <col min="13569" max="13569" width="8" style="496" customWidth="1"/>
    <col min="13570" max="13570" width="2.5703125" style="496" customWidth="1"/>
    <col min="13571" max="13585" width="10.7109375" style="496" customWidth="1"/>
    <col min="13586" max="13815" width="9.140625" style="496"/>
    <col min="13816" max="13816" width="8" style="496" customWidth="1"/>
    <col min="13817" max="13817" width="35" style="496" customWidth="1"/>
    <col min="13818" max="13818" width="2.5703125" style="496" customWidth="1"/>
    <col min="13819" max="13819" width="8" style="496" customWidth="1"/>
    <col min="13820" max="13824" width="10.7109375" style="496" customWidth="1"/>
    <col min="13825" max="13825" width="8" style="496" customWidth="1"/>
    <col min="13826" max="13826" width="2.5703125" style="496" customWidth="1"/>
    <col min="13827" max="13841" width="10.7109375" style="496" customWidth="1"/>
    <col min="13842" max="14071" width="9.140625" style="496"/>
    <col min="14072" max="14072" width="8" style="496" customWidth="1"/>
    <col min="14073" max="14073" width="35" style="496" customWidth="1"/>
    <col min="14074" max="14074" width="2.5703125" style="496" customWidth="1"/>
    <col min="14075" max="14075" width="8" style="496" customWidth="1"/>
    <col min="14076" max="14080" width="10.7109375" style="496" customWidth="1"/>
    <col min="14081" max="14081" width="8" style="496" customWidth="1"/>
    <col min="14082" max="14082" width="2.5703125" style="496" customWidth="1"/>
    <col min="14083" max="14097" width="10.7109375" style="496" customWidth="1"/>
    <col min="14098" max="14327" width="9.140625" style="496"/>
    <col min="14328" max="14328" width="8" style="496" customWidth="1"/>
    <col min="14329" max="14329" width="35" style="496" customWidth="1"/>
    <col min="14330" max="14330" width="2.5703125" style="496" customWidth="1"/>
    <col min="14331" max="14331" width="8" style="496" customWidth="1"/>
    <col min="14332" max="14336" width="10.7109375" style="496" customWidth="1"/>
    <col min="14337" max="14337" width="8" style="496" customWidth="1"/>
    <col min="14338" max="14338" width="2.5703125" style="496" customWidth="1"/>
    <col min="14339" max="14353" width="10.7109375" style="496" customWidth="1"/>
    <col min="14354" max="14583" width="9.140625" style="496"/>
    <col min="14584" max="14584" width="8" style="496" customWidth="1"/>
    <col min="14585" max="14585" width="35" style="496" customWidth="1"/>
    <col min="14586" max="14586" width="2.5703125" style="496" customWidth="1"/>
    <col min="14587" max="14587" width="8" style="496" customWidth="1"/>
    <col min="14588" max="14592" width="10.7109375" style="496" customWidth="1"/>
    <col min="14593" max="14593" width="8" style="496" customWidth="1"/>
    <col min="14594" max="14594" width="2.5703125" style="496" customWidth="1"/>
    <col min="14595" max="14609" width="10.7109375" style="496" customWidth="1"/>
    <col min="14610" max="14839" width="9.140625" style="496"/>
    <col min="14840" max="14840" width="8" style="496" customWidth="1"/>
    <col min="14841" max="14841" width="35" style="496" customWidth="1"/>
    <col min="14842" max="14842" width="2.5703125" style="496" customWidth="1"/>
    <col min="14843" max="14843" width="8" style="496" customWidth="1"/>
    <col min="14844" max="14848" width="10.7109375" style="496" customWidth="1"/>
    <col min="14849" max="14849" width="8" style="496" customWidth="1"/>
    <col min="14850" max="14850" width="2.5703125" style="496" customWidth="1"/>
    <col min="14851" max="14865" width="10.7109375" style="496" customWidth="1"/>
    <col min="14866" max="15095" width="9.140625" style="496"/>
    <col min="15096" max="15096" width="8" style="496" customWidth="1"/>
    <col min="15097" max="15097" width="35" style="496" customWidth="1"/>
    <col min="15098" max="15098" width="2.5703125" style="496" customWidth="1"/>
    <col min="15099" max="15099" width="8" style="496" customWidth="1"/>
    <col min="15100" max="15104" width="10.7109375" style="496" customWidth="1"/>
    <col min="15105" max="15105" width="8" style="496" customWidth="1"/>
    <col min="15106" max="15106" width="2.5703125" style="496" customWidth="1"/>
    <col min="15107" max="15121" width="10.7109375" style="496" customWidth="1"/>
    <col min="15122" max="15351" width="9.140625" style="496"/>
    <col min="15352" max="15352" width="8" style="496" customWidth="1"/>
    <col min="15353" max="15353" width="35" style="496" customWidth="1"/>
    <col min="15354" max="15354" width="2.5703125" style="496" customWidth="1"/>
    <col min="15355" max="15355" width="8" style="496" customWidth="1"/>
    <col min="15356" max="15360" width="10.7109375" style="496" customWidth="1"/>
    <col min="15361" max="15361" width="8" style="496" customWidth="1"/>
    <col min="15362" max="15362" width="2.5703125" style="496" customWidth="1"/>
    <col min="15363" max="15377" width="10.7109375" style="496" customWidth="1"/>
    <col min="15378" max="15607" width="9.140625" style="496"/>
    <col min="15608" max="15608" width="8" style="496" customWidth="1"/>
    <col min="15609" max="15609" width="35" style="496" customWidth="1"/>
    <col min="15610" max="15610" width="2.5703125" style="496" customWidth="1"/>
    <col min="15611" max="15611" width="8" style="496" customWidth="1"/>
    <col min="15612" max="15616" width="10.7109375" style="496" customWidth="1"/>
    <col min="15617" max="15617" width="8" style="496" customWidth="1"/>
    <col min="15618" max="15618" width="2.5703125" style="496" customWidth="1"/>
    <col min="15619" max="15633" width="10.7109375" style="496" customWidth="1"/>
    <col min="15634" max="15863" width="9.140625" style="496"/>
    <col min="15864" max="15864" width="8" style="496" customWidth="1"/>
    <col min="15865" max="15865" width="35" style="496" customWidth="1"/>
    <col min="15866" max="15866" width="2.5703125" style="496" customWidth="1"/>
    <col min="15867" max="15867" width="8" style="496" customWidth="1"/>
    <col min="15868" max="15872" width="10.7109375" style="496" customWidth="1"/>
    <col min="15873" max="15873" width="8" style="496" customWidth="1"/>
    <col min="15874" max="15874" width="2.5703125" style="496" customWidth="1"/>
    <col min="15875" max="15889" width="10.7109375" style="496" customWidth="1"/>
    <col min="15890" max="16119" width="9.140625" style="496"/>
    <col min="16120" max="16120" width="8" style="496" customWidth="1"/>
    <col min="16121" max="16121" width="35" style="496" customWidth="1"/>
    <col min="16122" max="16122" width="2.5703125" style="496" customWidth="1"/>
    <col min="16123" max="16123" width="8" style="496" customWidth="1"/>
    <col min="16124" max="16128" width="10.7109375" style="496" customWidth="1"/>
    <col min="16129" max="16129" width="8" style="496" customWidth="1"/>
    <col min="16130" max="16130" width="2.5703125" style="496" customWidth="1"/>
    <col min="16131" max="16145" width="10.7109375" style="496" customWidth="1"/>
    <col min="16146" max="16384" width="9.140625" style="496"/>
  </cols>
  <sheetData>
    <row r="1" spans="1:18" ht="76.5" customHeight="1" x14ac:dyDescent="0.2">
      <c r="A1" s="551" t="s">
        <v>334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</row>
    <row r="2" spans="1:18" ht="8.25" customHeight="1" x14ac:dyDescent="0.2"/>
    <row r="3" spans="1:18" ht="22.5" customHeight="1" x14ac:dyDescent="0.2">
      <c r="D3" s="552" t="s">
        <v>181</v>
      </c>
      <c r="E3" s="552"/>
      <c r="F3" s="552"/>
      <c r="G3" s="552"/>
      <c r="H3" s="552"/>
      <c r="I3" s="552"/>
      <c r="J3" s="552"/>
    </row>
    <row r="4" spans="1:18" ht="14.25" customHeight="1" x14ac:dyDescent="0.2"/>
    <row r="5" spans="1:18" ht="49.5" customHeight="1" x14ac:dyDescent="0.2">
      <c r="A5" s="553" t="s">
        <v>184</v>
      </c>
      <c r="B5" s="553" t="s">
        <v>185</v>
      </c>
      <c r="C5" s="557" t="s">
        <v>335</v>
      </c>
      <c r="D5" s="557"/>
      <c r="E5" s="557"/>
      <c r="F5" s="557"/>
      <c r="G5" s="557"/>
      <c r="H5" s="567" t="s">
        <v>336</v>
      </c>
      <c r="I5" s="567"/>
      <c r="J5" s="567"/>
      <c r="K5" s="567"/>
      <c r="L5" s="567"/>
      <c r="M5" s="559" t="s">
        <v>188</v>
      </c>
      <c r="N5" s="559"/>
      <c r="O5" s="559"/>
      <c r="P5" s="559"/>
      <c r="Q5" s="553" t="s">
        <v>108</v>
      </c>
      <c r="R5" s="553"/>
    </row>
    <row r="6" spans="1:18" ht="87" customHeight="1" x14ac:dyDescent="0.2">
      <c r="A6" s="553"/>
      <c r="B6" s="553"/>
      <c r="C6" s="561" t="s">
        <v>190</v>
      </c>
      <c r="D6" s="561"/>
      <c r="E6" s="483" t="s">
        <v>191</v>
      </c>
      <c r="F6" s="483" t="s">
        <v>192</v>
      </c>
      <c r="G6" s="483" t="s">
        <v>193</v>
      </c>
      <c r="H6" s="498" t="s">
        <v>190</v>
      </c>
      <c r="I6" s="498" t="s">
        <v>191</v>
      </c>
      <c r="J6" s="568" t="s">
        <v>192</v>
      </c>
      <c r="K6" s="568"/>
      <c r="L6" s="498" t="s">
        <v>193</v>
      </c>
      <c r="M6" s="485" t="s">
        <v>190</v>
      </c>
      <c r="N6" s="485" t="s">
        <v>191</v>
      </c>
      <c r="O6" s="485" t="s">
        <v>192</v>
      </c>
      <c r="P6" s="485" t="s">
        <v>193</v>
      </c>
      <c r="Q6" s="486" t="s">
        <v>194</v>
      </c>
      <c r="R6" s="486" t="s">
        <v>195</v>
      </c>
    </row>
    <row r="7" spans="1:18" ht="12.75" customHeight="1" x14ac:dyDescent="0.2">
      <c r="A7" s="562"/>
      <c r="B7" s="562"/>
      <c r="C7" s="563" t="s">
        <v>196</v>
      </c>
      <c r="D7" s="563"/>
      <c r="E7" s="563"/>
      <c r="F7" s="563"/>
      <c r="G7" s="563"/>
      <c r="H7" s="563"/>
      <c r="I7" s="563"/>
      <c r="J7" s="563"/>
      <c r="K7" s="563"/>
      <c r="L7" s="563"/>
      <c r="M7" s="563"/>
      <c r="N7" s="563"/>
      <c r="O7" s="563"/>
      <c r="P7" s="563"/>
      <c r="Q7" s="487"/>
      <c r="R7" s="487"/>
    </row>
    <row r="8" spans="1:18" ht="79.900000000000006" customHeight="1" x14ac:dyDescent="0.2">
      <c r="A8" s="488">
        <v>1</v>
      </c>
      <c r="B8" s="489" t="s">
        <v>337</v>
      </c>
      <c r="C8" s="557" t="s">
        <v>245</v>
      </c>
      <c r="D8" s="557"/>
      <c r="E8" s="499" t="s">
        <v>245</v>
      </c>
      <c r="F8" s="499">
        <v>3475</v>
      </c>
      <c r="G8" s="499" t="s">
        <v>338</v>
      </c>
      <c r="H8" s="497" t="s">
        <v>339</v>
      </c>
      <c r="I8" s="497" t="s">
        <v>339</v>
      </c>
      <c r="J8" s="569">
        <v>1742</v>
      </c>
      <c r="K8" s="569"/>
      <c r="L8" s="497" t="s">
        <v>340</v>
      </c>
      <c r="M8" s="481" t="s">
        <v>341</v>
      </c>
      <c r="N8" s="481" t="s">
        <v>341</v>
      </c>
      <c r="O8" s="481">
        <v>465</v>
      </c>
      <c r="P8" s="481" t="s">
        <v>342</v>
      </c>
      <c r="Q8" s="479" t="s">
        <v>343</v>
      </c>
      <c r="R8" s="479">
        <v>3735</v>
      </c>
    </row>
    <row r="9" spans="1:18" ht="23.85" customHeight="1" x14ac:dyDescent="0.2">
      <c r="A9" s="488">
        <v>2</v>
      </c>
      <c r="B9" s="489" t="s">
        <v>344</v>
      </c>
      <c r="C9" s="557" t="s">
        <v>159</v>
      </c>
      <c r="D9" s="557"/>
      <c r="E9" s="499" t="s">
        <v>159</v>
      </c>
      <c r="F9" s="499" t="s">
        <v>159</v>
      </c>
      <c r="G9" s="499" t="s">
        <v>159</v>
      </c>
      <c r="H9" s="497" t="s">
        <v>159</v>
      </c>
      <c r="I9" s="497" t="s">
        <v>159</v>
      </c>
      <c r="J9" s="567" t="s">
        <v>159</v>
      </c>
      <c r="K9" s="567"/>
      <c r="L9" s="497" t="s">
        <v>159</v>
      </c>
      <c r="M9" s="481" t="s">
        <v>209</v>
      </c>
      <c r="N9" s="481" t="s">
        <v>209</v>
      </c>
      <c r="O9" s="481">
        <v>5</v>
      </c>
      <c r="P9" s="481" t="s">
        <v>345</v>
      </c>
      <c r="Q9" s="500">
        <v>4</v>
      </c>
      <c r="R9" s="479">
        <v>4</v>
      </c>
    </row>
    <row r="10" spans="1:18" ht="35.1" customHeight="1" x14ac:dyDescent="0.2">
      <c r="A10" s="488">
        <v>3</v>
      </c>
      <c r="B10" s="489" t="s">
        <v>346</v>
      </c>
      <c r="C10" s="557" t="s">
        <v>347</v>
      </c>
      <c r="D10" s="557"/>
      <c r="E10" s="499" t="s">
        <v>347</v>
      </c>
      <c r="F10" s="499">
        <v>4124</v>
      </c>
      <c r="G10" s="499" t="s">
        <v>348</v>
      </c>
      <c r="H10" s="497" t="s">
        <v>339</v>
      </c>
      <c r="I10" s="497" t="s">
        <v>339</v>
      </c>
      <c r="J10" s="569">
        <v>3600</v>
      </c>
      <c r="K10" s="569"/>
      <c r="L10" s="497" t="s">
        <v>349</v>
      </c>
      <c r="M10" s="481" t="s">
        <v>341</v>
      </c>
      <c r="N10" s="481" t="s">
        <v>341</v>
      </c>
      <c r="O10" s="481">
        <v>502</v>
      </c>
      <c r="P10" s="481" t="s">
        <v>350</v>
      </c>
      <c r="Q10" s="500">
        <v>124</v>
      </c>
      <c r="R10" s="479">
        <v>5480</v>
      </c>
    </row>
    <row r="11" spans="1:18" ht="35.1" customHeight="1" x14ac:dyDescent="0.2">
      <c r="A11" s="488">
        <v>4</v>
      </c>
      <c r="B11" s="489" t="s">
        <v>351</v>
      </c>
      <c r="C11" s="557" t="s">
        <v>352</v>
      </c>
      <c r="D11" s="557"/>
      <c r="E11" s="499" t="s">
        <v>352</v>
      </c>
      <c r="F11" s="499">
        <v>1610</v>
      </c>
      <c r="G11" s="499" t="s">
        <v>353</v>
      </c>
      <c r="H11" s="497" t="s">
        <v>339</v>
      </c>
      <c r="I11" s="497" t="s">
        <v>339</v>
      </c>
      <c r="J11" s="569">
        <v>836</v>
      </c>
      <c r="K11" s="569"/>
      <c r="L11" s="497" t="s">
        <v>354</v>
      </c>
      <c r="M11" s="481" t="s">
        <v>341</v>
      </c>
      <c r="N11" s="481" t="s">
        <v>341</v>
      </c>
      <c r="O11" s="481">
        <v>130</v>
      </c>
      <c r="P11" s="481" t="s">
        <v>355</v>
      </c>
      <c r="Q11" s="500">
        <v>116</v>
      </c>
      <c r="R11" s="479">
        <v>1704</v>
      </c>
    </row>
    <row r="12" spans="1:18" ht="79.900000000000006" customHeight="1" x14ac:dyDescent="0.2">
      <c r="A12" s="488">
        <v>5</v>
      </c>
      <c r="B12" s="489" t="s">
        <v>356</v>
      </c>
      <c r="C12" s="557" t="s">
        <v>281</v>
      </c>
      <c r="D12" s="557"/>
      <c r="E12" s="499" t="s">
        <v>281</v>
      </c>
      <c r="F12" s="499">
        <v>72</v>
      </c>
      <c r="G12" s="499" t="s">
        <v>357</v>
      </c>
      <c r="H12" s="497" t="s">
        <v>358</v>
      </c>
      <c r="I12" s="497" t="s">
        <v>358</v>
      </c>
      <c r="J12" s="569">
        <v>35</v>
      </c>
      <c r="K12" s="569"/>
      <c r="L12" s="497" t="s">
        <v>359</v>
      </c>
      <c r="M12" s="481" t="s">
        <v>209</v>
      </c>
      <c r="N12" s="481" t="s">
        <v>209</v>
      </c>
      <c r="O12" s="481">
        <v>5</v>
      </c>
      <c r="P12" s="481" t="s">
        <v>345</v>
      </c>
      <c r="Q12" s="500">
        <v>63</v>
      </c>
      <c r="R12" s="479">
        <v>77</v>
      </c>
    </row>
    <row r="13" spans="1:18" ht="23.85" customHeight="1" x14ac:dyDescent="0.2">
      <c r="A13" s="488">
        <v>6</v>
      </c>
      <c r="B13" s="489" t="s">
        <v>360</v>
      </c>
      <c r="C13" s="557" t="s">
        <v>159</v>
      </c>
      <c r="D13" s="557"/>
      <c r="E13" s="499" t="s">
        <v>159</v>
      </c>
      <c r="F13" s="499" t="s">
        <v>159</v>
      </c>
      <c r="G13" s="499" t="s">
        <v>159</v>
      </c>
      <c r="H13" s="497" t="s">
        <v>159</v>
      </c>
      <c r="I13" s="497" t="s">
        <v>159</v>
      </c>
      <c r="J13" s="567" t="s">
        <v>159</v>
      </c>
      <c r="K13" s="567"/>
      <c r="L13" s="497" t="s">
        <v>159</v>
      </c>
      <c r="M13" s="481" t="s">
        <v>341</v>
      </c>
      <c r="N13" s="481" t="s">
        <v>341</v>
      </c>
      <c r="O13" s="481">
        <v>129</v>
      </c>
      <c r="P13" s="481" t="s">
        <v>310</v>
      </c>
      <c r="Q13" s="500">
        <v>6</v>
      </c>
      <c r="R13" s="479">
        <v>85</v>
      </c>
    </row>
    <row r="14" spans="1:18" ht="12.75" customHeight="1" x14ac:dyDescent="0.2">
      <c r="A14" s="562"/>
      <c r="B14" s="562"/>
      <c r="C14" s="563" t="s">
        <v>236</v>
      </c>
      <c r="D14" s="563"/>
      <c r="E14" s="563"/>
      <c r="F14" s="563"/>
      <c r="G14" s="563"/>
      <c r="H14" s="563"/>
      <c r="I14" s="563"/>
      <c r="J14" s="563"/>
      <c r="K14" s="563"/>
      <c r="L14" s="563"/>
      <c r="M14" s="563"/>
      <c r="N14" s="563"/>
      <c r="O14" s="563"/>
      <c r="P14" s="563"/>
      <c r="Q14" s="487"/>
      <c r="R14" s="487"/>
    </row>
    <row r="15" spans="1:18" ht="35.1" customHeight="1" x14ac:dyDescent="0.2">
      <c r="A15" s="488">
        <v>7</v>
      </c>
      <c r="B15" s="489" t="s">
        <v>361</v>
      </c>
      <c r="C15" s="557" t="s">
        <v>212</v>
      </c>
      <c r="D15" s="557"/>
      <c r="E15" s="499" t="s">
        <v>212</v>
      </c>
      <c r="F15" s="499">
        <v>41</v>
      </c>
      <c r="G15" s="499" t="s">
        <v>362</v>
      </c>
      <c r="H15" s="497" t="s">
        <v>363</v>
      </c>
      <c r="I15" s="497" t="s">
        <v>363</v>
      </c>
      <c r="J15" s="569">
        <v>20</v>
      </c>
      <c r="K15" s="569"/>
      <c r="L15" s="497" t="s">
        <v>297</v>
      </c>
      <c r="M15" s="481" t="s">
        <v>283</v>
      </c>
      <c r="N15" s="481" t="s">
        <v>283</v>
      </c>
      <c r="O15" s="481">
        <v>3</v>
      </c>
      <c r="P15" s="481" t="s">
        <v>364</v>
      </c>
      <c r="Q15" s="500">
        <v>42</v>
      </c>
      <c r="R15" s="479">
        <v>43</v>
      </c>
    </row>
    <row r="16" spans="1:18" ht="23.85" customHeight="1" x14ac:dyDescent="0.2">
      <c r="A16" s="488">
        <v>8</v>
      </c>
      <c r="B16" s="489" t="s">
        <v>365</v>
      </c>
      <c r="C16" s="557" t="s">
        <v>324</v>
      </c>
      <c r="D16" s="557"/>
      <c r="E16" s="499" t="s">
        <v>324</v>
      </c>
      <c r="F16" s="499">
        <v>417</v>
      </c>
      <c r="G16" s="499" t="s">
        <v>366</v>
      </c>
      <c r="H16" s="497" t="s">
        <v>367</v>
      </c>
      <c r="I16" s="497" t="s">
        <v>367</v>
      </c>
      <c r="J16" s="569">
        <v>214</v>
      </c>
      <c r="K16" s="569"/>
      <c r="L16" s="497" t="s">
        <v>296</v>
      </c>
      <c r="M16" s="481" t="s">
        <v>341</v>
      </c>
      <c r="N16" s="481" t="s">
        <v>341</v>
      </c>
      <c r="O16" s="481">
        <v>32</v>
      </c>
      <c r="P16" s="481" t="s">
        <v>359</v>
      </c>
      <c r="Q16" s="500">
        <v>117</v>
      </c>
      <c r="R16" s="479">
        <v>426</v>
      </c>
    </row>
    <row r="17" spans="1:18" ht="46.35" customHeight="1" x14ac:dyDescent="0.2">
      <c r="A17" s="488">
        <v>9</v>
      </c>
      <c r="B17" s="489" t="s">
        <v>368</v>
      </c>
      <c r="C17" s="557" t="s">
        <v>369</v>
      </c>
      <c r="D17" s="557"/>
      <c r="E17" s="499" t="s">
        <v>369</v>
      </c>
      <c r="F17" s="499">
        <v>1592</v>
      </c>
      <c r="G17" s="499" t="s">
        <v>370</v>
      </c>
      <c r="H17" s="497" t="s">
        <v>339</v>
      </c>
      <c r="I17" s="497" t="s">
        <v>339</v>
      </c>
      <c r="J17" s="569">
        <v>911</v>
      </c>
      <c r="K17" s="569"/>
      <c r="L17" s="497" t="s">
        <v>371</v>
      </c>
      <c r="M17" s="481" t="s">
        <v>341</v>
      </c>
      <c r="N17" s="481" t="s">
        <v>341</v>
      </c>
      <c r="O17" s="481">
        <v>128</v>
      </c>
      <c r="P17" s="481" t="s">
        <v>372</v>
      </c>
      <c r="Q17" s="500">
        <v>115</v>
      </c>
      <c r="R17" s="479">
        <v>1665</v>
      </c>
    </row>
    <row r="18" spans="1:18" ht="12.75" customHeight="1" x14ac:dyDescent="0.2">
      <c r="A18" s="562"/>
      <c r="B18" s="562"/>
      <c r="C18" s="563" t="s">
        <v>255</v>
      </c>
      <c r="D18" s="563"/>
      <c r="E18" s="563"/>
      <c r="F18" s="563"/>
      <c r="G18" s="563"/>
      <c r="H18" s="563"/>
      <c r="I18" s="563"/>
      <c r="J18" s="563"/>
      <c r="K18" s="563"/>
      <c r="L18" s="563"/>
      <c r="M18" s="563"/>
      <c r="N18" s="563"/>
      <c r="O18" s="563"/>
      <c r="P18" s="563"/>
      <c r="Q18" s="487"/>
      <c r="R18" s="487"/>
    </row>
    <row r="19" spans="1:18" ht="79.900000000000006" customHeight="1" x14ac:dyDescent="0.2">
      <c r="A19" s="488">
        <v>10</v>
      </c>
      <c r="B19" s="489" t="s">
        <v>373</v>
      </c>
      <c r="C19" s="553" t="s">
        <v>159</v>
      </c>
      <c r="D19" s="553"/>
      <c r="E19" s="479" t="s">
        <v>159</v>
      </c>
      <c r="F19" s="479" t="s">
        <v>159</v>
      </c>
      <c r="G19" s="479" t="s">
        <v>159</v>
      </c>
      <c r="H19" s="479" t="s">
        <v>159</v>
      </c>
      <c r="I19" s="479" t="s">
        <v>159</v>
      </c>
      <c r="J19" s="553" t="s">
        <v>159</v>
      </c>
      <c r="K19" s="553"/>
      <c r="L19" s="479" t="s">
        <v>159</v>
      </c>
      <c r="M19" s="481" t="s">
        <v>209</v>
      </c>
      <c r="N19" s="481" t="s">
        <v>209</v>
      </c>
      <c r="O19" s="481">
        <v>5</v>
      </c>
      <c r="P19" s="481" t="s">
        <v>345</v>
      </c>
      <c r="Q19" s="479" t="s">
        <v>209</v>
      </c>
      <c r="R19" s="479">
        <v>3</v>
      </c>
    </row>
    <row r="20" spans="1:18" ht="23.85" customHeight="1" x14ac:dyDescent="0.2">
      <c r="A20" s="488">
        <v>11</v>
      </c>
      <c r="B20" s="489" t="s">
        <v>374</v>
      </c>
      <c r="C20" s="553" t="s">
        <v>159</v>
      </c>
      <c r="D20" s="553"/>
      <c r="E20" s="479" t="s">
        <v>159</v>
      </c>
      <c r="F20" s="479" t="s">
        <v>159</v>
      </c>
      <c r="G20" s="479" t="s">
        <v>159</v>
      </c>
      <c r="H20" s="479" t="s">
        <v>159</v>
      </c>
      <c r="I20" s="479" t="s">
        <v>159</v>
      </c>
      <c r="J20" s="553" t="s">
        <v>159</v>
      </c>
      <c r="K20" s="553"/>
      <c r="L20" s="479" t="s">
        <v>159</v>
      </c>
      <c r="M20" s="481" t="s">
        <v>319</v>
      </c>
      <c r="N20" s="481" t="s">
        <v>319</v>
      </c>
      <c r="O20" s="481">
        <v>5</v>
      </c>
      <c r="P20" s="481" t="s">
        <v>375</v>
      </c>
      <c r="Q20" s="479" t="s">
        <v>319</v>
      </c>
      <c r="R20" s="479">
        <v>2</v>
      </c>
    </row>
    <row r="21" spans="1:18" ht="68.650000000000006" customHeight="1" x14ac:dyDescent="0.2">
      <c r="A21" s="488">
        <v>12</v>
      </c>
      <c r="B21" s="489" t="s">
        <v>376</v>
      </c>
      <c r="C21" s="553" t="s">
        <v>159</v>
      </c>
      <c r="D21" s="553"/>
      <c r="E21" s="479" t="s">
        <v>159</v>
      </c>
      <c r="F21" s="479" t="s">
        <v>159</v>
      </c>
      <c r="G21" s="479" t="s">
        <v>159</v>
      </c>
      <c r="H21" s="479" t="s">
        <v>159</v>
      </c>
      <c r="I21" s="479" t="s">
        <v>159</v>
      </c>
      <c r="J21" s="553" t="s">
        <v>159</v>
      </c>
      <c r="K21" s="553"/>
      <c r="L21" s="479" t="s">
        <v>159</v>
      </c>
      <c r="M21" s="481" t="s">
        <v>341</v>
      </c>
      <c r="N21" s="481" t="s">
        <v>341</v>
      </c>
      <c r="O21" s="481">
        <v>32</v>
      </c>
      <c r="P21" s="481" t="s">
        <v>359</v>
      </c>
      <c r="Q21" s="479" t="s">
        <v>341</v>
      </c>
      <c r="R21" s="479">
        <v>22</v>
      </c>
    </row>
    <row r="22" spans="1:18" ht="35.1" customHeight="1" x14ac:dyDescent="0.2">
      <c r="A22" s="488">
        <v>13</v>
      </c>
      <c r="B22" s="489" t="s">
        <v>377</v>
      </c>
      <c r="C22" s="553" t="s">
        <v>159</v>
      </c>
      <c r="D22" s="553"/>
      <c r="E22" s="479" t="s">
        <v>159</v>
      </c>
      <c r="F22" s="479" t="s">
        <v>159</v>
      </c>
      <c r="G22" s="479" t="s">
        <v>159</v>
      </c>
      <c r="H22" s="479" t="s">
        <v>159</v>
      </c>
      <c r="I22" s="479" t="s">
        <v>159</v>
      </c>
      <c r="J22" s="553" t="s">
        <v>159</v>
      </c>
      <c r="K22" s="553"/>
      <c r="L22" s="479" t="s">
        <v>159</v>
      </c>
      <c r="M22" s="481" t="s">
        <v>341</v>
      </c>
      <c r="N22" s="481" t="s">
        <v>341</v>
      </c>
      <c r="O22" s="481">
        <v>128</v>
      </c>
      <c r="P22" s="481" t="s">
        <v>372</v>
      </c>
      <c r="Q22" s="479" t="s">
        <v>341</v>
      </c>
      <c r="R22" s="479">
        <v>84</v>
      </c>
    </row>
    <row r="23" spans="1:18" ht="35.1" customHeight="1" x14ac:dyDescent="0.2">
      <c r="A23" s="488">
        <v>14</v>
      </c>
      <c r="B23" s="489" t="s">
        <v>378</v>
      </c>
      <c r="C23" s="553" t="s">
        <v>159</v>
      </c>
      <c r="D23" s="553"/>
      <c r="E23" s="479" t="s">
        <v>159</v>
      </c>
      <c r="F23" s="479" t="s">
        <v>159</v>
      </c>
      <c r="G23" s="479" t="s">
        <v>159</v>
      </c>
      <c r="H23" s="479" t="s">
        <v>159</v>
      </c>
      <c r="I23" s="479" t="s">
        <v>159</v>
      </c>
      <c r="J23" s="553" t="s">
        <v>159</v>
      </c>
      <c r="K23" s="553"/>
      <c r="L23" s="479" t="s">
        <v>159</v>
      </c>
      <c r="M23" s="481" t="s">
        <v>209</v>
      </c>
      <c r="N23" s="481" t="s">
        <v>209</v>
      </c>
      <c r="O23" s="481">
        <v>5</v>
      </c>
      <c r="P23" s="481" t="s">
        <v>345</v>
      </c>
      <c r="Q23" s="500">
        <v>5</v>
      </c>
      <c r="R23" s="479">
        <v>5</v>
      </c>
    </row>
    <row r="24" spans="1:18" ht="12.75" customHeight="1" x14ac:dyDescent="0.2">
      <c r="A24" s="562"/>
      <c r="B24" s="562"/>
      <c r="C24" s="563" t="s">
        <v>273</v>
      </c>
      <c r="D24" s="563"/>
      <c r="E24" s="563"/>
      <c r="F24" s="563"/>
      <c r="G24" s="563"/>
      <c r="H24" s="563"/>
      <c r="I24" s="563"/>
      <c r="J24" s="563"/>
      <c r="K24" s="563"/>
      <c r="L24" s="563"/>
      <c r="M24" s="563"/>
      <c r="N24" s="563"/>
      <c r="O24" s="563"/>
      <c r="P24" s="563"/>
      <c r="Q24" s="487"/>
      <c r="R24" s="487"/>
    </row>
    <row r="25" spans="1:18" ht="68.650000000000006" customHeight="1" x14ac:dyDescent="0.2">
      <c r="A25" s="488">
        <v>15</v>
      </c>
      <c r="B25" s="489" t="s">
        <v>379</v>
      </c>
      <c r="C25" s="557" t="s">
        <v>308</v>
      </c>
      <c r="D25" s="557"/>
      <c r="E25" s="480" t="s">
        <v>308</v>
      </c>
      <c r="F25" s="499">
        <v>3863</v>
      </c>
      <c r="G25" s="480" t="s">
        <v>380</v>
      </c>
      <c r="H25" s="497" t="s">
        <v>381</v>
      </c>
      <c r="I25" s="497" t="s">
        <v>381</v>
      </c>
      <c r="J25" s="569">
        <v>2386</v>
      </c>
      <c r="K25" s="569"/>
      <c r="L25" s="497" t="s">
        <v>382</v>
      </c>
      <c r="M25" s="481" t="s">
        <v>159</v>
      </c>
      <c r="N25" s="481" t="s">
        <v>159</v>
      </c>
      <c r="O25" s="481" t="s">
        <v>159</v>
      </c>
      <c r="P25" s="481" t="s">
        <v>159</v>
      </c>
      <c r="Q25" s="500">
        <v>127</v>
      </c>
      <c r="R25" s="479">
        <v>4128</v>
      </c>
    </row>
    <row r="26" spans="1:18" ht="12" customHeight="1" x14ac:dyDescent="0.2">
      <c r="A26" s="488">
        <v>16</v>
      </c>
      <c r="B26" s="489" t="s">
        <v>383</v>
      </c>
      <c r="C26" s="557" t="s">
        <v>384</v>
      </c>
      <c r="D26" s="557"/>
      <c r="E26" s="480" t="s">
        <v>384</v>
      </c>
      <c r="F26" s="499">
        <v>3255</v>
      </c>
      <c r="G26" s="480" t="s">
        <v>385</v>
      </c>
      <c r="H26" s="497" t="s">
        <v>339</v>
      </c>
      <c r="I26" s="497" t="s">
        <v>339</v>
      </c>
      <c r="J26" s="569">
        <v>1673</v>
      </c>
      <c r="K26" s="569"/>
      <c r="L26" s="497" t="s">
        <v>386</v>
      </c>
      <c r="M26" s="481" t="s">
        <v>159</v>
      </c>
      <c r="N26" s="481" t="s">
        <v>159</v>
      </c>
      <c r="O26" s="481" t="s">
        <v>159</v>
      </c>
      <c r="P26" s="481" t="s">
        <v>159</v>
      </c>
      <c r="Q26" s="500">
        <v>112</v>
      </c>
      <c r="R26" s="479">
        <v>3246</v>
      </c>
    </row>
    <row r="27" spans="1:18" ht="35.1" customHeight="1" x14ac:dyDescent="0.2">
      <c r="A27" s="488">
        <v>17</v>
      </c>
      <c r="B27" s="489" t="s">
        <v>387</v>
      </c>
      <c r="C27" s="557" t="s">
        <v>231</v>
      </c>
      <c r="D27" s="557"/>
      <c r="E27" s="480" t="s">
        <v>231</v>
      </c>
      <c r="F27" s="499">
        <v>900</v>
      </c>
      <c r="G27" s="480" t="s">
        <v>388</v>
      </c>
      <c r="H27" s="497" t="s">
        <v>339</v>
      </c>
      <c r="I27" s="497" t="s">
        <v>339</v>
      </c>
      <c r="J27" s="569">
        <v>413</v>
      </c>
      <c r="K27" s="569"/>
      <c r="L27" s="497" t="s">
        <v>389</v>
      </c>
      <c r="M27" s="481" t="s">
        <v>159</v>
      </c>
      <c r="N27" s="481" t="s">
        <v>159</v>
      </c>
      <c r="O27" s="481" t="s">
        <v>159</v>
      </c>
      <c r="P27" s="481" t="s">
        <v>159</v>
      </c>
      <c r="Q27" s="479" t="s">
        <v>214</v>
      </c>
      <c r="R27" s="479">
        <v>863</v>
      </c>
    </row>
    <row r="28" spans="1:18" ht="35.1" customHeight="1" x14ac:dyDescent="0.2">
      <c r="A28" s="488">
        <v>18</v>
      </c>
      <c r="B28" s="489" t="s">
        <v>390</v>
      </c>
      <c r="C28" s="557" t="s">
        <v>391</v>
      </c>
      <c r="D28" s="557"/>
      <c r="E28" s="480" t="s">
        <v>391</v>
      </c>
      <c r="F28" s="499">
        <v>114</v>
      </c>
      <c r="G28" s="480" t="s">
        <v>392</v>
      </c>
      <c r="H28" s="497" t="s">
        <v>393</v>
      </c>
      <c r="I28" s="497" t="s">
        <v>393</v>
      </c>
      <c r="J28" s="569">
        <v>115</v>
      </c>
      <c r="K28" s="569"/>
      <c r="L28" s="497" t="s">
        <v>394</v>
      </c>
      <c r="M28" s="481" t="s">
        <v>159</v>
      </c>
      <c r="N28" s="481" t="s">
        <v>159</v>
      </c>
      <c r="O28" s="481" t="s">
        <v>159</v>
      </c>
      <c r="P28" s="481" t="s">
        <v>159</v>
      </c>
      <c r="Q28" s="500">
        <v>68</v>
      </c>
      <c r="R28" s="479">
        <v>145</v>
      </c>
    </row>
    <row r="29" spans="1:18" ht="23.85" customHeight="1" x14ac:dyDescent="0.2">
      <c r="A29" s="488">
        <v>19</v>
      </c>
      <c r="B29" s="489" t="s">
        <v>395</v>
      </c>
      <c r="C29" s="557" t="s">
        <v>393</v>
      </c>
      <c r="D29" s="557"/>
      <c r="E29" s="480" t="s">
        <v>393</v>
      </c>
      <c r="F29" s="499">
        <v>46</v>
      </c>
      <c r="G29" s="480" t="s">
        <v>396</v>
      </c>
      <c r="H29" s="497" t="s">
        <v>363</v>
      </c>
      <c r="I29" s="497" t="s">
        <v>363</v>
      </c>
      <c r="J29" s="569">
        <v>26</v>
      </c>
      <c r="K29" s="569"/>
      <c r="L29" s="497" t="s">
        <v>240</v>
      </c>
      <c r="M29" s="481" t="s">
        <v>159</v>
      </c>
      <c r="N29" s="481" t="s">
        <v>159</v>
      </c>
      <c r="O29" s="481" t="s">
        <v>159</v>
      </c>
      <c r="P29" s="481" t="s">
        <v>159</v>
      </c>
      <c r="Q29" s="500">
        <v>41</v>
      </c>
      <c r="R29" s="479">
        <v>47</v>
      </c>
    </row>
    <row r="30" spans="1:18" ht="23.85" customHeight="1" x14ac:dyDescent="0.2">
      <c r="A30" s="488">
        <v>20</v>
      </c>
      <c r="B30" s="489" t="s">
        <v>397</v>
      </c>
      <c r="C30" s="557" t="s">
        <v>159</v>
      </c>
      <c r="D30" s="557"/>
      <c r="E30" s="480" t="s">
        <v>159</v>
      </c>
      <c r="F30" s="499" t="s">
        <v>159</v>
      </c>
      <c r="G30" s="480" t="s">
        <v>159</v>
      </c>
      <c r="H30" s="497" t="s">
        <v>159</v>
      </c>
      <c r="I30" s="497" t="s">
        <v>159</v>
      </c>
      <c r="J30" s="567" t="s">
        <v>159</v>
      </c>
      <c r="K30" s="567"/>
      <c r="L30" s="497" t="s">
        <v>159</v>
      </c>
      <c r="M30" s="481" t="s">
        <v>341</v>
      </c>
      <c r="N30" s="481" t="s">
        <v>341</v>
      </c>
      <c r="O30" s="481">
        <v>388</v>
      </c>
      <c r="P30" s="481" t="s">
        <v>398</v>
      </c>
      <c r="Q30" s="479" t="s">
        <v>341</v>
      </c>
      <c r="R30" s="479">
        <v>262</v>
      </c>
    </row>
    <row r="31" spans="1:18" ht="12" customHeight="1" x14ac:dyDescent="0.2">
      <c r="A31" s="488">
        <v>21</v>
      </c>
      <c r="B31" s="489" t="s">
        <v>399</v>
      </c>
      <c r="C31" s="557" t="s">
        <v>216</v>
      </c>
      <c r="D31" s="557"/>
      <c r="E31" s="480" t="s">
        <v>216</v>
      </c>
      <c r="F31" s="499">
        <v>964</v>
      </c>
      <c r="G31" s="480" t="s">
        <v>400</v>
      </c>
      <c r="H31" s="497" t="s">
        <v>339</v>
      </c>
      <c r="I31" s="497" t="s">
        <v>339</v>
      </c>
      <c r="J31" s="569">
        <v>405</v>
      </c>
      <c r="K31" s="569"/>
      <c r="L31" s="497" t="s">
        <v>401</v>
      </c>
      <c r="M31" s="481" t="s">
        <v>159</v>
      </c>
      <c r="N31" s="481" t="s">
        <v>159</v>
      </c>
      <c r="O31" s="481" t="s">
        <v>159</v>
      </c>
      <c r="P31" s="481" t="s">
        <v>159</v>
      </c>
      <c r="Q31" s="500">
        <v>128</v>
      </c>
      <c r="R31" s="479">
        <v>914</v>
      </c>
    </row>
    <row r="32" spans="1:18" ht="46.35" customHeight="1" x14ac:dyDescent="0.2">
      <c r="A32" s="488">
        <v>22</v>
      </c>
      <c r="B32" s="489" t="s">
        <v>402</v>
      </c>
      <c r="C32" s="557" t="s">
        <v>333</v>
      </c>
      <c r="D32" s="557"/>
      <c r="E32" s="480" t="s">
        <v>333</v>
      </c>
      <c r="F32" s="499">
        <v>1993</v>
      </c>
      <c r="G32" s="480" t="s">
        <v>403</v>
      </c>
      <c r="H32" s="497" t="s">
        <v>339</v>
      </c>
      <c r="I32" s="497" t="s">
        <v>339</v>
      </c>
      <c r="J32" s="569">
        <v>2257</v>
      </c>
      <c r="K32" s="569"/>
      <c r="L32" s="497" t="s">
        <v>404</v>
      </c>
      <c r="M32" s="481" t="s">
        <v>341</v>
      </c>
      <c r="N32" s="481" t="s">
        <v>341</v>
      </c>
      <c r="O32" s="481">
        <v>616</v>
      </c>
      <c r="P32" s="481" t="s">
        <v>405</v>
      </c>
      <c r="Q32" s="500">
        <v>121</v>
      </c>
      <c r="R32" s="479">
        <v>3207</v>
      </c>
    </row>
    <row r="33" spans="1:18" ht="35.1" customHeight="1" x14ac:dyDescent="0.2">
      <c r="A33" s="488">
        <v>23</v>
      </c>
      <c r="B33" s="489" t="s">
        <v>406</v>
      </c>
      <c r="C33" s="557" t="s">
        <v>407</v>
      </c>
      <c r="D33" s="557"/>
      <c r="E33" s="480" t="s">
        <v>407</v>
      </c>
      <c r="F33" s="499">
        <v>368</v>
      </c>
      <c r="G33" s="480" t="s">
        <v>408</v>
      </c>
      <c r="H33" s="497" t="s">
        <v>409</v>
      </c>
      <c r="I33" s="497" t="s">
        <v>409</v>
      </c>
      <c r="J33" s="569">
        <v>140</v>
      </c>
      <c r="K33" s="569"/>
      <c r="L33" s="497" t="s">
        <v>410</v>
      </c>
      <c r="M33" s="481" t="s">
        <v>159</v>
      </c>
      <c r="N33" s="481" t="s">
        <v>159</v>
      </c>
      <c r="O33" s="481" t="s">
        <v>159</v>
      </c>
      <c r="P33" s="481" t="s">
        <v>159</v>
      </c>
      <c r="Q33" s="500">
        <v>96</v>
      </c>
      <c r="R33" s="479">
        <v>336</v>
      </c>
    </row>
    <row r="34" spans="1:18" ht="12" customHeight="1" x14ac:dyDescent="0.2">
      <c r="A34" s="488">
        <v>24</v>
      </c>
      <c r="B34" s="489" t="s">
        <v>411</v>
      </c>
      <c r="C34" s="557" t="s">
        <v>412</v>
      </c>
      <c r="D34" s="557"/>
      <c r="E34" s="480" t="s">
        <v>412</v>
      </c>
      <c r="F34" s="499">
        <v>3544</v>
      </c>
      <c r="G34" s="480" t="s">
        <v>413</v>
      </c>
      <c r="H34" s="497" t="s">
        <v>414</v>
      </c>
      <c r="I34" s="497" t="s">
        <v>414</v>
      </c>
      <c r="J34" s="569">
        <v>4445</v>
      </c>
      <c r="K34" s="569"/>
      <c r="L34" s="497" t="s">
        <v>415</v>
      </c>
      <c r="M34" s="481" t="s">
        <v>341</v>
      </c>
      <c r="N34" s="481" t="s">
        <v>341</v>
      </c>
      <c r="O34" s="481">
        <v>566</v>
      </c>
      <c r="P34" s="481" t="s">
        <v>405</v>
      </c>
      <c r="Q34" s="500">
        <v>99</v>
      </c>
      <c r="R34" s="479">
        <v>5778</v>
      </c>
    </row>
    <row r="35" spans="1:18" ht="12.75" customHeight="1" x14ac:dyDescent="0.2">
      <c r="A35" s="562"/>
      <c r="B35" s="562"/>
      <c r="C35" s="563" t="s">
        <v>294</v>
      </c>
      <c r="D35" s="563"/>
      <c r="E35" s="563"/>
      <c r="F35" s="563"/>
      <c r="G35" s="563"/>
      <c r="H35" s="563"/>
      <c r="I35" s="563"/>
      <c r="J35" s="563"/>
      <c r="K35" s="563"/>
      <c r="L35" s="563"/>
      <c r="M35" s="563"/>
      <c r="N35" s="563"/>
      <c r="O35" s="563"/>
      <c r="P35" s="563"/>
      <c r="Q35" s="487"/>
      <c r="R35" s="487"/>
    </row>
    <row r="36" spans="1:18" ht="35.1" customHeight="1" x14ac:dyDescent="0.2">
      <c r="A36" s="488">
        <v>25</v>
      </c>
      <c r="B36" s="489" t="s">
        <v>416</v>
      </c>
      <c r="C36" s="557" t="s">
        <v>248</v>
      </c>
      <c r="D36" s="557"/>
      <c r="E36" s="480" t="s">
        <v>248</v>
      </c>
      <c r="F36" s="499">
        <v>39</v>
      </c>
      <c r="G36" s="480" t="s">
        <v>417</v>
      </c>
      <c r="H36" s="497" t="s">
        <v>84</v>
      </c>
      <c r="I36" s="497" t="s">
        <v>84</v>
      </c>
      <c r="J36" s="569">
        <v>17</v>
      </c>
      <c r="K36" s="569"/>
      <c r="L36" s="497" t="s">
        <v>303</v>
      </c>
      <c r="M36" s="479" t="s">
        <v>159</v>
      </c>
      <c r="N36" s="479" t="s">
        <v>159</v>
      </c>
      <c r="O36" s="479" t="s">
        <v>159</v>
      </c>
      <c r="P36" s="479" t="s">
        <v>159</v>
      </c>
      <c r="Q36" s="500">
        <v>33</v>
      </c>
      <c r="R36" s="479">
        <v>36</v>
      </c>
    </row>
    <row r="37" spans="1:18" ht="35.1" customHeight="1" x14ac:dyDescent="0.2">
      <c r="A37" s="488">
        <v>26</v>
      </c>
      <c r="B37" s="489" t="s">
        <v>418</v>
      </c>
      <c r="C37" s="557" t="s">
        <v>409</v>
      </c>
      <c r="D37" s="557"/>
      <c r="E37" s="480" t="s">
        <v>409</v>
      </c>
      <c r="F37" s="499">
        <v>61</v>
      </c>
      <c r="G37" s="480" t="s">
        <v>419</v>
      </c>
      <c r="H37" s="497" t="s">
        <v>420</v>
      </c>
      <c r="I37" s="497" t="s">
        <v>420</v>
      </c>
      <c r="J37" s="569">
        <v>34</v>
      </c>
      <c r="K37" s="569"/>
      <c r="L37" s="497" t="s">
        <v>421</v>
      </c>
      <c r="M37" s="479" t="s">
        <v>159</v>
      </c>
      <c r="N37" s="479" t="s">
        <v>159</v>
      </c>
      <c r="O37" s="479" t="s">
        <v>159</v>
      </c>
      <c r="P37" s="479" t="s">
        <v>159</v>
      </c>
      <c r="Q37" s="500">
        <v>49</v>
      </c>
      <c r="R37" s="479">
        <v>62</v>
      </c>
    </row>
    <row r="38" spans="1:18" ht="35.1" customHeight="1" x14ac:dyDescent="0.2">
      <c r="A38" s="488">
        <v>27</v>
      </c>
      <c r="B38" s="489" t="s">
        <v>422</v>
      </c>
      <c r="C38" s="557" t="s">
        <v>423</v>
      </c>
      <c r="D38" s="557"/>
      <c r="E38" s="480" t="s">
        <v>423</v>
      </c>
      <c r="F38" s="499">
        <v>111</v>
      </c>
      <c r="G38" s="480" t="s">
        <v>392</v>
      </c>
      <c r="H38" s="497" t="s">
        <v>305</v>
      </c>
      <c r="I38" s="497" t="s">
        <v>305</v>
      </c>
      <c r="J38" s="569">
        <v>44</v>
      </c>
      <c r="K38" s="569"/>
      <c r="L38" s="497" t="s">
        <v>424</v>
      </c>
      <c r="M38" s="481" t="s">
        <v>319</v>
      </c>
      <c r="N38" s="481" t="s">
        <v>319</v>
      </c>
      <c r="O38" s="481">
        <v>5</v>
      </c>
      <c r="P38" s="481" t="s">
        <v>345</v>
      </c>
      <c r="Q38" s="500">
        <v>81</v>
      </c>
      <c r="R38" s="479">
        <v>105</v>
      </c>
    </row>
    <row r="39" spans="1:18" ht="12.75" customHeight="1" x14ac:dyDescent="0.2">
      <c r="A39" s="562"/>
      <c r="B39" s="562"/>
      <c r="C39" s="563" t="s">
        <v>312</v>
      </c>
      <c r="D39" s="563"/>
      <c r="E39" s="563"/>
      <c r="F39" s="563"/>
      <c r="G39" s="563"/>
      <c r="H39" s="563"/>
      <c r="I39" s="563"/>
      <c r="J39" s="563"/>
      <c r="K39" s="563"/>
      <c r="L39" s="563"/>
      <c r="M39" s="563"/>
      <c r="N39" s="563"/>
      <c r="O39" s="563"/>
      <c r="P39" s="563"/>
      <c r="Q39" s="487"/>
      <c r="R39" s="487"/>
    </row>
    <row r="40" spans="1:18" ht="57.4" customHeight="1" x14ac:dyDescent="0.2">
      <c r="A40" s="488">
        <v>28</v>
      </c>
      <c r="B40" s="489" t="s">
        <v>425</v>
      </c>
      <c r="C40" s="553" t="s">
        <v>159</v>
      </c>
      <c r="D40" s="553"/>
      <c r="E40" s="479" t="s">
        <v>159</v>
      </c>
      <c r="F40" s="479" t="s">
        <v>159</v>
      </c>
      <c r="G40" s="479" t="s">
        <v>159</v>
      </c>
      <c r="H40" s="479" t="s">
        <v>159</v>
      </c>
      <c r="I40" s="479" t="s">
        <v>159</v>
      </c>
      <c r="J40" s="553" t="s">
        <v>159</v>
      </c>
      <c r="K40" s="553"/>
      <c r="L40" s="479" t="s">
        <v>159</v>
      </c>
      <c r="M40" s="481" t="s">
        <v>319</v>
      </c>
      <c r="N40" s="481" t="s">
        <v>319</v>
      </c>
      <c r="O40" s="481">
        <v>3</v>
      </c>
      <c r="P40" s="481" t="s">
        <v>375</v>
      </c>
      <c r="Q40" s="479" t="s">
        <v>319</v>
      </c>
      <c r="R40" s="479">
        <v>2</v>
      </c>
    </row>
    <row r="41" spans="1:18" ht="46.35" customHeight="1" x14ac:dyDescent="0.2">
      <c r="A41" s="488">
        <v>29</v>
      </c>
      <c r="B41" s="489" t="s">
        <v>426</v>
      </c>
      <c r="C41" s="553" t="s">
        <v>159</v>
      </c>
      <c r="D41" s="553"/>
      <c r="E41" s="479" t="s">
        <v>159</v>
      </c>
      <c r="F41" s="479" t="s">
        <v>159</v>
      </c>
      <c r="G41" s="479" t="s">
        <v>159</v>
      </c>
      <c r="H41" s="479" t="s">
        <v>159</v>
      </c>
      <c r="I41" s="479" t="s">
        <v>159</v>
      </c>
      <c r="J41" s="553" t="s">
        <v>159</v>
      </c>
      <c r="K41" s="553"/>
      <c r="L41" s="479" t="s">
        <v>159</v>
      </c>
      <c r="M41" s="481" t="s">
        <v>341</v>
      </c>
      <c r="N41" s="481" t="s">
        <v>341</v>
      </c>
      <c r="O41" s="481">
        <v>31</v>
      </c>
      <c r="P41" s="481" t="s">
        <v>421</v>
      </c>
      <c r="Q41" s="479" t="s">
        <v>341</v>
      </c>
      <c r="R41" s="479">
        <v>21</v>
      </c>
    </row>
    <row r="42" spans="1:18" ht="12.75" customHeight="1" x14ac:dyDescent="0.2">
      <c r="A42" s="562"/>
      <c r="B42" s="562"/>
      <c r="C42" s="563" t="s">
        <v>321</v>
      </c>
      <c r="D42" s="563"/>
      <c r="E42" s="563"/>
      <c r="F42" s="563"/>
      <c r="G42" s="563"/>
      <c r="H42" s="563"/>
      <c r="I42" s="563"/>
      <c r="J42" s="563"/>
      <c r="K42" s="563"/>
      <c r="L42" s="563"/>
      <c r="M42" s="563"/>
      <c r="N42" s="563"/>
      <c r="O42" s="563"/>
      <c r="P42" s="563"/>
      <c r="Q42" s="487"/>
      <c r="R42" s="487"/>
    </row>
    <row r="43" spans="1:18" ht="46.35" customHeight="1" x14ac:dyDescent="0.2">
      <c r="A43" s="488">
        <v>30</v>
      </c>
      <c r="B43" s="489" t="s">
        <v>427</v>
      </c>
      <c r="C43" s="557" t="s">
        <v>159</v>
      </c>
      <c r="D43" s="557"/>
      <c r="E43" s="480" t="s">
        <v>159</v>
      </c>
      <c r="F43" s="480" t="s">
        <v>159</v>
      </c>
      <c r="G43" s="480" t="s">
        <v>159</v>
      </c>
      <c r="H43" s="497" t="s">
        <v>159</v>
      </c>
      <c r="I43" s="497" t="s">
        <v>159</v>
      </c>
      <c r="J43" s="567" t="s">
        <v>159</v>
      </c>
      <c r="K43" s="567"/>
      <c r="L43" s="497" t="s">
        <v>159</v>
      </c>
      <c r="M43" s="481" t="s">
        <v>319</v>
      </c>
      <c r="N43" s="481" t="s">
        <v>319</v>
      </c>
      <c r="O43" s="481">
        <v>3</v>
      </c>
      <c r="P43" s="481" t="s">
        <v>375</v>
      </c>
      <c r="Q43" s="479" t="s">
        <v>319</v>
      </c>
      <c r="R43" s="479">
        <v>2</v>
      </c>
    </row>
    <row r="44" spans="1:18" ht="35.1" customHeight="1" x14ac:dyDescent="0.2">
      <c r="A44" s="488">
        <v>31</v>
      </c>
      <c r="B44" s="489" t="s">
        <v>428</v>
      </c>
      <c r="C44" s="557" t="s">
        <v>281</v>
      </c>
      <c r="D44" s="557"/>
      <c r="E44" s="480" t="s">
        <v>281</v>
      </c>
      <c r="F44" s="480">
        <v>74</v>
      </c>
      <c r="G44" s="480" t="s">
        <v>429</v>
      </c>
      <c r="H44" s="497" t="s">
        <v>248</v>
      </c>
      <c r="I44" s="497" t="s">
        <v>248</v>
      </c>
      <c r="J44" s="569">
        <v>38</v>
      </c>
      <c r="K44" s="569"/>
      <c r="L44" s="497" t="s">
        <v>417</v>
      </c>
      <c r="M44" s="481" t="s">
        <v>283</v>
      </c>
      <c r="N44" s="481" t="s">
        <v>283</v>
      </c>
      <c r="O44" s="481">
        <v>5</v>
      </c>
      <c r="P44" s="481" t="s">
        <v>364</v>
      </c>
      <c r="Q44" s="500">
        <v>63</v>
      </c>
      <c r="R44" s="479">
        <v>75</v>
      </c>
    </row>
    <row r="45" spans="1:18" ht="23.85" customHeight="1" x14ac:dyDescent="0.2">
      <c r="A45" s="488">
        <v>32</v>
      </c>
      <c r="B45" s="489" t="s">
        <v>430</v>
      </c>
      <c r="C45" s="557" t="s">
        <v>159</v>
      </c>
      <c r="D45" s="557"/>
      <c r="E45" s="480" t="s">
        <v>159</v>
      </c>
      <c r="F45" s="480" t="s">
        <v>159</v>
      </c>
      <c r="G45" s="480" t="s">
        <v>159</v>
      </c>
      <c r="H45" s="497" t="s">
        <v>159</v>
      </c>
      <c r="I45" s="497" t="s">
        <v>159</v>
      </c>
      <c r="J45" s="567" t="s">
        <v>159</v>
      </c>
      <c r="K45" s="567"/>
      <c r="L45" s="497" t="s">
        <v>159</v>
      </c>
      <c r="M45" s="481" t="s">
        <v>341</v>
      </c>
      <c r="N45" s="481" t="s">
        <v>341</v>
      </c>
      <c r="O45" s="481">
        <v>64</v>
      </c>
      <c r="P45" s="481" t="s">
        <v>210</v>
      </c>
      <c r="Q45" s="479" t="s">
        <v>341</v>
      </c>
      <c r="R45" s="479">
        <v>44</v>
      </c>
    </row>
    <row r="46" spans="1:18" ht="11.25" customHeight="1" x14ac:dyDescent="0.2"/>
    <row r="47" spans="1:18" x14ac:dyDescent="0.2">
      <c r="F47" s="494">
        <f>F8+F10+F11+F12+F15+F16+F17+F25+F26+F27+F28+F29+F31+F32+F33+F34+F36+F37+F38+F44</f>
        <v>26663</v>
      </c>
      <c r="J47" s="570">
        <f>J8+J10+J11+J12+J15+J16+J17+J25+J26+J27+J28+J29+J31+J32+J33+J34+J36+J37+J38+J44</f>
        <v>19351</v>
      </c>
      <c r="K47" s="570"/>
      <c r="O47" s="501">
        <f>O8+O9+O10+O11+O12+O13+O15+O16+O17+O19+O20+O21+O22+O23+O30+O32+O34+O38+O40+O41+O43+O44+O45</f>
        <v>3255</v>
      </c>
    </row>
    <row r="48" spans="1:18" x14ac:dyDescent="0.2">
      <c r="J48" s="571">
        <f>J8+J10+J11+J12+J15+J16+J17+J25+J26+J27+J28+J29+J31+J32+J33+J34+J36+J37+J38+J44</f>
        <v>19351</v>
      </c>
      <c r="K48" s="571"/>
    </row>
    <row r="49" spans="2:8" x14ac:dyDescent="0.2">
      <c r="F49" s="496">
        <f>F8+F10+F11+F12+F15+F16+F17+F25+F26+F27+F28+F29+F31+F32+F33+F34+F36+F37+F38+F44</f>
        <v>26663</v>
      </c>
      <c r="H49" s="494">
        <f>F47+J47+O47+59</f>
        <v>49328</v>
      </c>
    </row>
    <row r="52" spans="2:8" ht="64.5" customHeight="1" x14ac:dyDescent="0.2">
      <c r="B52" s="502" t="s">
        <v>431</v>
      </c>
    </row>
  </sheetData>
  <mergeCells count="90">
    <mergeCell ref="J48:K48"/>
    <mergeCell ref="C44:D44"/>
    <mergeCell ref="J44:K44"/>
    <mergeCell ref="C45:D45"/>
    <mergeCell ref="J45:K45"/>
    <mergeCell ref="J47:K47"/>
    <mergeCell ref="C41:D41"/>
    <mergeCell ref="J41:K41"/>
    <mergeCell ref="A42:B42"/>
    <mergeCell ref="C42:P42"/>
    <mergeCell ref="C43:D43"/>
    <mergeCell ref="J43:K43"/>
    <mergeCell ref="C38:D38"/>
    <mergeCell ref="J38:K38"/>
    <mergeCell ref="A39:B39"/>
    <mergeCell ref="C39:P39"/>
    <mergeCell ref="C40:D40"/>
    <mergeCell ref="J40:K40"/>
    <mergeCell ref="A35:B35"/>
    <mergeCell ref="C35:P35"/>
    <mergeCell ref="C36:D36"/>
    <mergeCell ref="J36:K36"/>
    <mergeCell ref="C37:D37"/>
    <mergeCell ref="J37:K37"/>
    <mergeCell ref="C32:D32"/>
    <mergeCell ref="J32:K32"/>
    <mergeCell ref="C33:D33"/>
    <mergeCell ref="J33:K33"/>
    <mergeCell ref="C34:D34"/>
    <mergeCell ref="J34:K34"/>
    <mergeCell ref="C29:D29"/>
    <mergeCell ref="J29:K29"/>
    <mergeCell ref="C30:D30"/>
    <mergeCell ref="J30:K30"/>
    <mergeCell ref="C31:D31"/>
    <mergeCell ref="J31:K31"/>
    <mergeCell ref="C26:D26"/>
    <mergeCell ref="J26:K26"/>
    <mergeCell ref="C27:D27"/>
    <mergeCell ref="J27:K27"/>
    <mergeCell ref="C28:D28"/>
    <mergeCell ref="J28:K28"/>
    <mergeCell ref="C23:D23"/>
    <mergeCell ref="J23:K23"/>
    <mergeCell ref="A24:B24"/>
    <mergeCell ref="C24:P24"/>
    <mergeCell ref="C25:D25"/>
    <mergeCell ref="J25:K25"/>
    <mergeCell ref="C20:D20"/>
    <mergeCell ref="J20:K20"/>
    <mergeCell ref="C21:D21"/>
    <mergeCell ref="J21:K21"/>
    <mergeCell ref="C22:D22"/>
    <mergeCell ref="J22:K22"/>
    <mergeCell ref="C17:D17"/>
    <mergeCell ref="J17:K17"/>
    <mergeCell ref="A18:B18"/>
    <mergeCell ref="C18:P18"/>
    <mergeCell ref="C19:D19"/>
    <mergeCell ref="J19:K19"/>
    <mergeCell ref="A14:B14"/>
    <mergeCell ref="C14:P14"/>
    <mergeCell ref="C15:D15"/>
    <mergeCell ref="J15:K15"/>
    <mergeCell ref="C16:D16"/>
    <mergeCell ref="J16:K16"/>
    <mergeCell ref="C11:D11"/>
    <mergeCell ref="J11:K11"/>
    <mergeCell ref="C12:D12"/>
    <mergeCell ref="J12:K12"/>
    <mergeCell ref="C13:D13"/>
    <mergeCell ref="J13:K13"/>
    <mergeCell ref="C8:D8"/>
    <mergeCell ref="J8:K8"/>
    <mergeCell ref="C9:D9"/>
    <mergeCell ref="J9:K9"/>
    <mergeCell ref="C10:D10"/>
    <mergeCell ref="J10:K10"/>
    <mergeCell ref="Q5:R5"/>
    <mergeCell ref="C6:D6"/>
    <mergeCell ref="J6:K6"/>
    <mergeCell ref="A7:B7"/>
    <mergeCell ref="C7:P7"/>
    <mergeCell ref="A1:N1"/>
    <mergeCell ref="D3:J3"/>
    <mergeCell ref="A5:A6"/>
    <mergeCell ref="B5:B6"/>
    <mergeCell ref="C5:G5"/>
    <mergeCell ref="H5:L5"/>
    <mergeCell ref="M5:P5"/>
  </mergeCells>
  <hyperlinks>
    <hyperlink ref="C8" r:id="rId1" xr:uid="{00000000-0004-0000-0800-000000000000}"/>
    <hyperlink ref="E8" r:id="rId2" xr:uid="{00000000-0004-0000-0800-000001000000}"/>
    <hyperlink ref="H8" r:id="rId3" xr:uid="{00000000-0004-0000-0800-000002000000}"/>
    <hyperlink ref="I8" r:id="rId4" xr:uid="{00000000-0004-0000-0800-000003000000}"/>
    <hyperlink ref="M8" r:id="rId5" xr:uid="{00000000-0004-0000-0800-000004000000}"/>
    <hyperlink ref="N8" r:id="rId6" xr:uid="{00000000-0004-0000-0800-000005000000}"/>
    <hyperlink ref="Q8" r:id="rId7" xr:uid="{00000000-0004-0000-0800-000006000000}"/>
    <hyperlink ref="C9" r:id="rId8" xr:uid="{00000000-0004-0000-0800-000007000000}"/>
    <hyperlink ref="E9" r:id="rId9" xr:uid="{00000000-0004-0000-0800-000008000000}"/>
    <hyperlink ref="H9" r:id="rId10" xr:uid="{00000000-0004-0000-0800-000009000000}"/>
    <hyperlink ref="I9" r:id="rId11" xr:uid="{00000000-0004-0000-0800-00000A000000}"/>
    <hyperlink ref="M9" r:id="rId12" xr:uid="{00000000-0004-0000-0800-00000B000000}"/>
    <hyperlink ref="N9" r:id="rId13" xr:uid="{00000000-0004-0000-0800-00000C000000}"/>
    <hyperlink ref="Q9" r:id="rId14" display="javascript:void(window.open('OtchetListGrid.aspx?NumCode=2332101&amp;PassParam=11092013000000','_blank','width=600,%20height=800,%20resizable=no,%20scrollbars=yes'))" xr:uid="{00000000-0004-0000-0800-00000D000000}"/>
    <hyperlink ref="C10" r:id="rId15" xr:uid="{00000000-0004-0000-0800-00000E000000}"/>
    <hyperlink ref="E10" r:id="rId16" xr:uid="{00000000-0004-0000-0800-00000F000000}"/>
    <hyperlink ref="H10" r:id="rId17" xr:uid="{00000000-0004-0000-0800-000010000000}"/>
    <hyperlink ref="I10" r:id="rId18" xr:uid="{00000000-0004-0000-0800-000011000000}"/>
    <hyperlink ref="M10" r:id="rId19" xr:uid="{00000000-0004-0000-0800-000012000000}"/>
    <hyperlink ref="N10" r:id="rId20" xr:uid="{00000000-0004-0000-0800-000013000000}"/>
    <hyperlink ref="Q10" r:id="rId21" display="javascript:void(window.open('OtchetListGrid.aspx?NumCode=2332101&amp;PassParam=11092014000000','_blank','width=600,%20height=800,%20resizable=no,%20scrollbars=yes'))" xr:uid="{00000000-0004-0000-0800-000014000000}"/>
    <hyperlink ref="C11" r:id="rId22" xr:uid="{00000000-0004-0000-0800-000015000000}"/>
    <hyperlink ref="E11" r:id="rId23" xr:uid="{00000000-0004-0000-0800-000016000000}"/>
    <hyperlink ref="H11" r:id="rId24" xr:uid="{00000000-0004-0000-0800-000017000000}"/>
    <hyperlink ref="I11" r:id="rId25" xr:uid="{00000000-0004-0000-0800-000018000000}"/>
    <hyperlink ref="M11" r:id="rId26" xr:uid="{00000000-0004-0000-0800-000019000000}"/>
    <hyperlink ref="N11" r:id="rId27" xr:uid="{00000000-0004-0000-0800-00001A000000}"/>
    <hyperlink ref="Q11" r:id="rId28" display="javascript:void(window.open('OtchetListGrid.aspx?NumCode=2332101&amp;PassParam=11092015000000','_blank','width=600,%20height=800,%20resizable=no,%20scrollbars=yes'))" xr:uid="{00000000-0004-0000-0800-00001B000000}"/>
    <hyperlink ref="C12" r:id="rId29" xr:uid="{00000000-0004-0000-0800-00001C000000}"/>
    <hyperlink ref="E12" r:id="rId30" xr:uid="{00000000-0004-0000-0800-00001D000000}"/>
    <hyperlink ref="H12" r:id="rId31" xr:uid="{00000000-0004-0000-0800-00001E000000}"/>
    <hyperlink ref="I12" r:id="rId32" xr:uid="{00000000-0004-0000-0800-00001F000000}"/>
    <hyperlink ref="M12" r:id="rId33" xr:uid="{00000000-0004-0000-0800-000020000000}"/>
    <hyperlink ref="N12" r:id="rId34" xr:uid="{00000000-0004-0000-0800-000021000000}"/>
    <hyperlink ref="Q12" r:id="rId35" display="javascript:void(window.open('OtchetListGrid.aspx?NumCode=2332101&amp;PassParam=11092016000000','_blank','width=600,%20height=800,%20resizable=no,%20scrollbars=yes'))" xr:uid="{00000000-0004-0000-0800-000022000000}"/>
    <hyperlink ref="C13" r:id="rId36" xr:uid="{00000000-0004-0000-0800-000023000000}"/>
    <hyperlink ref="E13" r:id="rId37" xr:uid="{00000000-0004-0000-0800-000024000000}"/>
    <hyperlink ref="H13" r:id="rId38" xr:uid="{00000000-0004-0000-0800-000025000000}"/>
    <hyperlink ref="I13" r:id="rId39" xr:uid="{00000000-0004-0000-0800-000026000000}"/>
    <hyperlink ref="M13" r:id="rId40" xr:uid="{00000000-0004-0000-0800-000027000000}"/>
    <hyperlink ref="N13" r:id="rId41" xr:uid="{00000000-0004-0000-0800-000028000000}"/>
    <hyperlink ref="Q13" r:id="rId42" display="javascript:void(window.open('OtchetListGrid.aspx?NumCode=2332101&amp;PassParam=11092030000000','_blank','width=600,%20height=800,%20resizable=no,%20scrollbars=yes'))" xr:uid="{00000000-0004-0000-0800-000029000000}"/>
    <hyperlink ref="C15" r:id="rId43" xr:uid="{00000000-0004-0000-0800-00002A000000}"/>
    <hyperlink ref="E15" r:id="rId44" xr:uid="{00000000-0004-0000-0800-00002B000000}"/>
    <hyperlink ref="H15" r:id="rId45" xr:uid="{00000000-0004-0000-0800-00002C000000}"/>
    <hyperlink ref="I15" r:id="rId46" xr:uid="{00000000-0004-0000-0800-00002D000000}"/>
    <hyperlink ref="M15" r:id="rId47" xr:uid="{00000000-0004-0000-0800-00002E000000}"/>
    <hyperlink ref="N15" r:id="rId48" xr:uid="{00000000-0004-0000-0800-00002F000000}"/>
    <hyperlink ref="Q15" r:id="rId49" display="javascript:void(window.open('OtchetListGrid.aspx?NumCode=2332101&amp;PassParam=11092017000000','_blank','width=600,%20height=800,%20resizable=no,%20scrollbars=yes'))" xr:uid="{00000000-0004-0000-0800-000030000000}"/>
    <hyperlink ref="C16" r:id="rId50" xr:uid="{00000000-0004-0000-0800-000031000000}"/>
    <hyperlink ref="E16" r:id="rId51" xr:uid="{00000000-0004-0000-0800-000032000000}"/>
    <hyperlink ref="H16" r:id="rId52" xr:uid="{00000000-0004-0000-0800-000033000000}"/>
    <hyperlink ref="I16" r:id="rId53" xr:uid="{00000000-0004-0000-0800-000034000000}"/>
    <hyperlink ref="M16" r:id="rId54" xr:uid="{00000000-0004-0000-0800-000035000000}"/>
    <hyperlink ref="N16" r:id="rId55" xr:uid="{00000000-0004-0000-0800-000036000000}"/>
    <hyperlink ref="Q16" r:id="rId56" display="javascript:void(window.open('OtchetListGrid.aspx?NumCode=2332101&amp;PassParam=11092018000000','_blank','width=600,%20height=800,%20resizable=no,%20scrollbars=yes'))" xr:uid="{00000000-0004-0000-0800-000037000000}"/>
    <hyperlink ref="C17" r:id="rId57" xr:uid="{00000000-0004-0000-0800-000038000000}"/>
    <hyperlink ref="E17" r:id="rId58" xr:uid="{00000000-0004-0000-0800-000039000000}"/>
    <hyperlink ref="H17" r:id="rId59" xr:uid="{00000000-0004-0000-0800-00003A000000}"/>
    <hyperlink ref="I17" r:id="rId60" xr:uid="{00000000-0004-0000-0800-00003B000000}"/>
    <hyperlink ref="M17" r:id="rId61" xr:uid="{00000000-0004-0000-0800-00003C000000}"/>
    <hyperlink ref="N17" r:id="rId62" xr:uid="{00000000-0004-0000-0800-00003D000000}"/>
    <hyperlink ref="Q17" r:id="rId63" display="javascript:void(window.open('OtchetListGrid.aspx?NumCode=2332101&amp;PassParam=11092031000000','_blank','width=600,%20height=800,%20resizable=no,%20scrollbars=yes'))" xr:uid="{00000000-0004-0000-0800-00003E000000}"/>
    <hyperlink ref="C19" r:id="rId64" xr:uid="{00000000-0004-0000-0800-00003F000000}"/>
    <hyperlink ref="E19" r:id="rId65" xr:uid="{00000000-0004-0000-0800-000040000000}"/>
    <hyperlink ref="H19" r:id="rId66" xr:uid="{00000000-0004-0000-0800-000041000000}"/>
    <hyperlink ref="I19" r:id="rId67" xr:uid="{00000000-0004-0000-0800-000042000000}"/>
    <hyperlink ref="M19" r:id="rId68" xr:uid="{00000000-0004-0000-0800-000043000000}"/>
    <hyperlink ref="N19" r:id="rId69" xr:uid="{00000000-0004-0000-0800-000044000000}"/>
    <hyperlink ref="Q19" r:id="rId70" xr:uid="{00000000-0004-0000-0800-000045000000}"/>
    <hyperlink ref="C20" r:id="rId71" xr:uid="{00000000-0004-0000-0800-000046000000}"/>
    <hyperlink ref="E20" r:id="rId72" xr:uid="{00000000-0004-0000-0800-000047000000}"/>
    <hyperlink ref="H20" r:id="rId73" xr:uid="{00000000-0004-0000-0800-000048000000}"/>
    <hyperlink ref="I20" r:id="rId74" xr:uid="{00000000-0004-0000-0800-000049000000}"/>
    <hyperlink ref="M20" r:id="rId75" xr:uid="{00000000-0004-0000-0800-00004A000000}"/>
    <hyperlink ref="N20" r:id="rId76" xr:uid="{00000000-0004-0000-0800-00004B000000}"/>
    <hyperlink ref="Q20" r:id="rId77" xr:uid="{00000000-0004-0000-0800-00004C000000}"/>
    <hyperlink ref="C21" r:id="rId78" xr:uid="{00000000-0004-0000-0800-00004D000000}"/>
    <hyperlink ref="E21" r:id="rId79" xr:uid="{00000000-0004-0000-0800-00004E000000}"/>
    <hyperlink ref="H21" r:id="rId80" xr:uid="{00000000-0004-0000-0800-00004F000000}"/>
    <hyperlink ref="I21" r:id="rId81" xr:uid="{00000000-0004-0000-0800-000050000000}"/>
    <hyperlink ref="M21" r:id="rId82" xr:uid="{00000000-0004-0000-0800-000051000000}"/>
    <hyperlink ref="N21" r:id="rId83" xr:uid="{00000000-0004-0000-0800-000052000000}"/>
    <hyperlink ref="Q21" r:id="rId84" xr:uid="{00000000-0004-0000-0800-000053000000}"/>
    <hyperlink ref="C22" r:id="rId85" xr:uid="{00000000-0004-0000-0800-000054000000}"/>
    <hyperlink ref="E22" r:id="rId86" xr:uid="{00000000-0004-0000-0800-000055000000}"/>
    <hyperlink ref="H22" r:id="rId87" xr:uid="{00000000-0004-0000-0800-000056000000}"/>
    <hyperlink ref="I22" r:id="rId88" xr:uid="{00000000-0004-0000-0800-000057000000}"/>
    <hyperlink ref="M22" r:id="rId89" xr:uid="{00000000-0004-0000-0800-000058000000}"/>
    <hyperlink ref="N22" r:id="rId90" xr:uid="{00000000-0004-0000-0800-000059000000}"/>
    <hyperlink ref="Q22" r:id="rId91" xr:uid="{00000000-0004-0000-0800-00005A000000}"/>
    <hyperlink ref="C23" r:id="rId92" xr:uid="{00000000-0004-0000-0800-00005B000000}"/>
    <hyperlink ref="E23" r:id="rId93" xr:uid="{00000000-0004-0000-0800-00005C000000}"/>
    <hyperlink ref="H23" r:id="rId94" xr:uid="{00000000-0004-0000-0800-00005D000000}"/>
    <hyperlink ref="I23" r:id="rId95" xr:uid="{00000000-0004-0000-0800-00005E000000}"/>
    <hyperlink ref="M23" r:id="rId96" xr:uid="{00000000-0004-0000-0800-00005F000000}"/>
    <hyperlink ref="N23" r:id="rId97" xr:uid="{00000000-0004-0000-0800-000060000000}"/>
    <hyperlink ref="Q23" r:id="rId98" display="javascript:void(window.open('OtchetListGrid.aspx?NumCode=2332101&amp;PassParam=11092034000000','_blank','width=600,%20height=800,%20resizable=no,%20scrollbars=yes'))" xr:uid="{00000000-0004-0000-0800-000061000000}"/>
    <hyperlink ref="C25" r:id="rId99" xr:uid="{00000000-0004-0000-0800-000062000000}"/>
    <hyperlink ref="E25" r:id="rId100" xr:uid="{00000000-0004-0000-0800-000063000000}"/>
    <hyperlink ref="H25" r:id="rId101" xr:uid="{00000000-0004-0000-0800-000064000000}"/>
    <hyperlink ref="I25" r:id="rId102" xr:uid="{00000000-0004-0000-0800-000065000000}"/>
    <hyperlink ref="M25" r:id="rId103" xr:uid="{00000000-0004-0000-0800-000066000000}"/>
    <hyperlink ref="N25" r:id="rId104" xr:uid="{00000000-0004-0000-0800-000067000000}"/>
    <hyperlink ref="Q25" r:id="rId105" display="javascript:void(window.open('OtchetListGrid.aspx?NumCode=2332101&amp;PassParam=11092001000000','_blank','width=600,%20height=800,%20resizable=no,%20scrollbars=yes'))" xr:uid="{00000000-0004-0000-0800-000068000000}"/>
    <hyperlink ref="C26" r:id="rId106" xr:uid="{00000000-0004-0000-0800-000069000000}"/>
    <hyperlink ref="E26" r:id="rId107" xr:uid="{00000000-0004-0000-0800-00006A000000}"/>
    <hyperlink ref="H26" r:id="rId108" xr:uid="{00000000-0004-0000-0800-00006B000000}"/>
    <hyperlink ref="I26" r:id="rId109" xr:uid="{00000000-0004-0000-0800-00006C000000}"/>
    <hyperlink ref="M26" r:id="rId110" xr:uid="{00000000-0004-0000-0800-00006D000000}"/>
    <hyperlink ref="N26" r:id="rId111" xr:uid="{00000000-0004-0000-0800-00006E000000}"/>
    <hyperlink ref="Q26" r:id="rId112" display="javascript:void(window.open('OtchetListGrid.aspx?NumCode=2332101&amp;PassParam=11092002000000','_blank','width=600,%20height=800,%20resizable=no,%20scrollbars=yes'))" xr:uid="{00000000-0004-0000-0800-00006F000000}"/>
    <hyperlink ref="C27" r:id="rId113" xr:uid="{00000000-0004-0000-0800-000070000000}"/>
    <hyperlink ref="E27" r:id="rId114" xr:uid="{00000000-0004-0000-0800-000071000000}"/>
    <hyperlink ref="H27" r:id="rId115" xr:uid="{00000000-0004-0000-0800-000072000000}"/>
    <hyperlink ref="I27" r:id="rId116" xr:uid="{00000000-0004-0000-0800-000073000000}"/>
    <hyperlink ref="M27" r:id="rId117" xr:uid="{00000000-0004-0000-0800-000074000000}"/>
    <hyperlink ref="N27" r:id="rId118" xr:uid="{00000000-0004-0000-0800-000075000000}"/>
    <hyperlink ref="Q27" r:id="rId119" xr:uid="{00000000-0004-0000-0800-000076000000}"/>
    <hyperlink ref="C28" r:id="rId120" xr:uid="{00000000-0004-0000-0800-000077000000}"/>
    <hyperlink ref="E28" r:id="rId121" xr:uid="{00000000-0004-0000-0800-000078000000}"/>
    <hyperlink ref="H28" r:id="rId122" xr:uid="{00000000-0004-0000-0800-000079000000}"/>
    <hyperlink ref="I28" r:id="rId123" xr:uid="{00000000-0004-0000-0800-00007A000000}"/>
    <hyperlink ref="M28" r:id="rId124" xr:uid="{00000000-0004-0000-0800-00007B000000}"/>
    <hyperlink ref="N28" r:id="rId125" xr:uid="{00000000-0004-0000-0800-00007C000000}"/>
    <hyperlink ref="Q28" r:id="rId126" display="javascript:void(window.open('OtchetListGrid.aspx?NumCode=2332101&amp;PassParam=11092004000000','_blank','width=600,%20height=800,%20resizable=no,%20scrollbars=yes'))" xr:uid="{00000000-0004-0000-0800-00007D000000}"/>
    <hyperlink ref="C29" r:id="rId127" xr:uid="{00000000-0004-0000-0800-00007E000000}"/>
    <hyperlink ref="E29" r:id="rId128" xr:uid="{00000000-0004-0000-0800-00007F000000}"/>
    <hyperlink ref="H29" r:id="rId129" xr:uid="{00000000-0004-0000-0800-000080000000}"/>
    <hyperlink ref="I29" r:id="rId130" xr:uid="{00000000-0004-0000-0800-000081000000}"/>
    <hyperlink ref="M29" r:id="rId131" xr:uid="{00000000-0004-0000-0800-000082000000}"/>
    <hyperlink ref="N29" r:id="rId132" xr:uid="{00000000-0004-0000-0800-000083000000}"/>
    <hyperlink ref="Q29" r:id="rId133" display="javascript:void(window.open('OtchetListGrid.aspx?NumCode=2332101&amp;PassParam=11092005000000','_blank','width=600,%20height=800,%20resizable=no,%20scrollbars=yes'))" xr:uid="{00000000-0004-0000-0800-000084000000}"/>
    <hyperlink ref="C30" r:id="rId134" xr:uid="{00000000-0004-0000-0800-000085000000}"/>
    <hyperlink ref="E30" r:id="rId135" xr:uid="{00000000-0004-0000-0800-000086000000}"/>
    <hyperlink ref="H30" r:id="rId136" xr:uid="{00000000-0004-0000-0800-000087000000}"/>
    <hyperlink ref="I30" r:id="rId137" xr:uid="{00000000-0004-0000-0800-000088000000}"/>
    <hyperlink ref="M30" r:id="rId138" xr:uid="{00000000-0004-0000-0800-000089000000}"/>
    <hyperlink ref="N30" r:id="rId139" xr:uid="{00000000-0004-0000-0800-00008A000000}"/>
    <hyperlink ref="Q30" r:id="rId140" xr:uid="{00000000-0004-0000-0800-00008B000000}"/>
    <hyperlink ref="C31" r:id="rId141" xr:uid="{00000000-0004-0000-0800-00008C000000}"/>
    <hyperlink ref="E31" r:id="rId142" xr:uid="{00000000-0004-0000-0800-00008D000000}"/>
    <hyperlink ref="H31" r:id="rId143" xr:uid="{00000000-0004-0000-0800-00008E000000}"/>
    <hyperlink ref="I31" r:id="rId144" xr:uid="{00000000-0004-0000-0800-00008F000000}"/>
    <hyperlink ref="M31" r:id="rId145" xr:uid="{00000000-0004-0000-0800-000090000000}"/>
    <hyperlink ref="N31" r:id="rId146" xr:uid="{00000000-0004-0000-0800-000091000000}"/>
    <hyperlink ref="Q31" r:id="rId147" display="javascript:void(window.open('OtchetListGrid.aspx?NumCode=2332101&amp;PassParam=11092007000000','_blank','width=600,%20height=800,%20resizable=no,%20scrollbars=yes'))" xr:uid="{00000000-0004-0000-0800-000092000000}"/>
    <hyperlink ref="C32" r:id="rId148" xr:uid="{00000000-0004-0000-0800-000093000000}"/>
    <hyperlink ref="E32" r:id="rId149" xr:uid="{00000000-0004-0000-0800-000094000000}"/>
    <hyperlink ref="H32" r:id="rId150" xr:uid="{00000000-0004-0000-0800-000095000000}"/>
    <hyperlink ref="I32" r:id="rId151" xr:uid="{00000000-0004-0000-0800-000096000000}"/>
    <hyperlink ref="M32" r:id="rId152" xr:uid="{00000000-0004-0000-0800-000097000000}"/>
    <hyperlink ref="N32" r:id="rId153" xr:uid="{00000000-0004-0000-0800-000098000000}"/>
    <hyperlink ref="Q32" r:id="rId154" display="javascript:void(window.open('OtchetListGrid.aspx?NumCode=2332101&amp;PassParam=11092008000000','_blank','width=600,%20height=800,%20resizable=no,%20scrollbars=yes'))" xr:uid="{00000000-0004-0000-0800-000099000000}"/>
    <hyperlink ref="C33" r:id="rId155" xr:uid="{00000000-0004-0000-0800-00009A000000}"/>
    <hyperlink ref="E33" r:id="rId156" xr:uid="{00000000-0004-0000-0800-00009B000000}"/>
    <hyperlink ref="H33" r:id="rId157" xr:uid="{00000000-0004-0000-0800-00009C000000}"/>
    <hyperlink ref="I33" r:id="rId158" xr:uid="{00000000-0004-0000-0800-00009D000000}"/>
    <hyperlink ref="M33" r:id="rId159" xr:uid="{00000000-0004-0000-0800-00009E000000}"/>
    <hyperlink ref="N33" r:id="rId160" xr:uid="{00000000-0004-0000-0800-00009F000000}"/>
    <hyperlink ref="Q33" r:id="rId161" display="javascript:void(window.open('OtchetListGrid.aspx?NumCode=2332101&amp;PassParam=11092009000000','_blank','width=600,%20height=800,%20resizable=no,%20scrollbars=yes'))" xr:uid="{00000000-0004-0000-0800-0000A0000000}"/>
    <hyperlink ref="C34" r:id="rId162" xr:uid="{00000000-0004-0000-0800-0000A1000000}"/>
    <hyperlink ref="E34" r:id="rId163" xr:uid="{00000000-0004-0000-0800-0000A2000000}"/>
    <hyperlink ref="H34" r:id="rId164" xr:uid="{00000000-0004-0000-0800-0000A3000000}"/>
    <hyperlink ref="I34" r:id="rId165" xr:uid="{00000000-0004-0000-0800-0000A4000000}"/>
    <hyperlink ref="M34" r:id="rId166" xr:uid="{00000000-0004-0000-0800-0000A5000000}"/>
    <hyperlink ref="N34" r:id="rId167" xr:uid="{00000000-0004-0000-0800-0000A6000000}"/>
    <hyperlink ref="Q34" r:id="rId168" display="javascript:void(window.open('OtchetListGrid.aspx?NumCode=2332101&amp;PassParam=11092010000000','_blank','width=600,%20height=800,%20resizable=no,%20scrollbars=yes'))" xr:uid="{00000000-0004-0000-0800-0000A7000000}"/>
    <hyperlink ref="C36" r:id="rId169" xr:uid="{00000000-0004-0000-0800-0000A8000000}"/>
    <hyperlink ref="E36" r:id="rId170" xr:uid="{00000000-0004-0000-0800-0000A9000000}"/>
    <hyperlink ref="H36" r:id="rId171" xr:uid="{00000000-0004-0000-0800-0000AA000000}"/>
    <hyperlink ref="I36" r:id="rId172" xr:uid="{00000000-0004-0000-0800-0000AB000000}"/>
    <hyperlink ref="M36" r:id="rId173" xr:uid="{00000000-0004-0000-0800-0000AC000000}"/>
    <hyperlink ref="N36" r:id="rId174" xr:uid="{00000000-0004-0000-0800-0000AD000000}"/>
    <hyperlink ref="Q36" r:id="rId175" display="javascript:void(window.open('OtchetListGrid.aspx?NumCode=2332101&amp;PassParam=11092023000000','_blank','width=600,%20height=800,%20resizable=no,%20scrollbars=yes'))" xr:uid="{00000000-0004-0000-0800-0000AE000000}"/>
    <hyperlink ref="C37" r:id="rId176" xr:uid="{00000000-0004-0000-0800-0000AF000000}"/>
    <hyperlink ref="E37" r:id="rId177" xr:uid="{00000000-0004-0000-0800-0000B0000000}"/>
    <hyperlink ref="H37" r:id="rId178" xr:uid="{00000000-0004-0000-0800-0000B1000000}"/>
    <hyperlink ref="I37" r:id="rId179" xr:uid="{00000000-0004-0000-0800-0000B2000000}"/>
    <hyperlink ref="M37" r:id="rId180" xr:uid="{00000000-0004-0000-0800-0000B3000000}"/>
    <hyperlink ref="N37" r:id="rId181" xr:uid="{00000000-0004-0000-0800-0000B4000000}"/>
    <hyperlink ref="Q37" r:id="rId182" display="javascript:void(window.open('OtchetListGrid.aspx?NumCode=2332101&amp;PassParam=11092024000000','_blank','width=600,%20height=800,%20resizable=no,%20scrollbars=yes'))" xr:uid="{00000000-0004-0000-0800-0000B5000000}"/>
    <hyperlink ref="C38" r:id="rId183" xr:uid="{00000000-0004-0000-0800-0000B6000000}"/>
    <hyperlink ref="E38" r:id="rId184" xr:uid="{00000000-0004-0000-0800-0000B7000000}"/>
    <hyperlink ref="H38" r:id="rId185" xr:uid="{00000000-0004-0000-0800-0000B8000000}"/>
    <hyperlink ref="I38" r:id="rId186" xr:uid="{00000000-0004-0000-0800-0000B9000000}"/>
    <hyperlink ref="M38" r:id="rId187" xr:uid="{00000000-0004-0000-0800-0000BA000000}"/>
    <hyperlink ref="N38" r:id="rId188" xr:uid="{00000000-0004-0000-0800-0000BB000000}"/>
    <hyperlink ref="Q38" r:id="rId189" display="javascript:void(window.open('OtchetListGrid.aspx?NumCode=2332101&amp;PassParam=11092025000000','_blank','width=600,%20height=800,%20resizable=no,%20scrollbars=yes'))" xr:uid="{00000000-0004-0000-0800-0000BC000000}"/>
    <hyperlink ref="C40" r:id="rId190" xr:uid="{00000000-0004-0000-0800-0000BD000000}"/>
    <hyperlink ref="E40" r:id="rId191" xr:uid="{00000000-0004-0000-0800-0000BE000000}"/>
    <hyperlink ref="H40" r:id="rId192" xr:uid="{00000000-0004-0000-0800-0000BF000000}"/>
    <hyperlink ref="I40" r:id="rId193" xr:uid="{00000000-0004-0000-0800-0000C0000000}"/>
    <hyperlink ref="M40" r:id="rId194" xr:uid="{00000000-0004-0000-0800-0000C1000000}"/>
    <hyperlink ref="N40" r:id="rId195" xr:uid="{00000000-0004-0000-0800-0000C2000000}"/>
    <hyperlink ref="Q40" r:id="rId196" xr:uid="{00000000-0004-0000-0800-0000C3000000}"/>
    <hyperlink ref="C41" r:id="rId197" xr:uid="{00000000-0004-0000-0800-0000C4000000}"/>
    <hyperlink ref="E41" r:id="rId198" xr:uid="{00000000-0004-0000-0800-0000C5000000}"/>
    <hyperlink ref="H41" r:id="rId199" xr:uid="{00000000-0004-0000-0800-0000C6000000}"/>
    <hyperlink ref="I41" r:id="rId200" xr:uid="{00000000-0004-0000-0800-0000C7000000}"/>
    <hyperlink ref="M41" r:id="rId201" xr:uid="{00000000-0004-0000-0800-0000C8000000}"/>
    <hyperlink ref="N41" r:id="rId202" xr:uid="{00000000-0004-0000-0800-0000C9000000}"/>
    <hyperlink ref="Q41" r:id="rId203" xr:uid="{00000000-0004-0000-0800-0000CA000000}"/>
    <hyperlink ref="C43" r:id="rId204" xr:uid="{00000000-0004-0000-0800-0000CB000000}"/>
    <hyperlink ref="E43" r:id="rId205" xr:uid="{00000000-0004-0000-0800-0000CC000000}"/>
    <hyperlink ref="H43" r:id="rId206" xr:uid="{00000000-0004-0000-0800-0000CD000000}"/>
    <hyperlink ref="I43" r:id="rId207" xr:uid="{00000000-0004-0000-0800-0000CE000000}"/>
    <hyperlink ref="M43" r:id="rId208" xr:uid="{00000000-0004-0000-0800-0000CF000000}"/>
    <hyperlink ref="N43" r:id="rId209" xr:uid="{00000000-0004-0000-0800-0000D0000000}"/>
    <hyperlink ref="Q43" r:id="rId210" xr:uid="{00000000-0004-0000-0800-0000D1000000}"/>
    <hyperlink ref="C44" r:id="rId211" xr:uid="{00000000-0004-0000-0800-0000D2000000}"/>
    <hyperlink ref="E44" r:id="rId212" xr:uid="{00000000-0004-0000-0800-0000D3000000}"/>
    <hyperlink ref="H44" r:id="rId213" xr:uid="{00000000-0004-0000-0800-0000D4000000}"/>
    <hyperlink ref="I44" r:id="rId214" xr:uid="{00000000-0004-0000-0800-0000D5000000}"/>
    <hyperlink ref="M44" r:id="rId215" xr:uid="{00000000-0004-0000-0800-0000D6000000}"/>
    <hyperlink ref="N44" r:id="rId216" xr:uid="{00000000-0004-0000-0800-0000D7000000}"/>
    <hyperlink ref="Q44" r:id="rId217" display="javascript:void(window.open('OtchetListGrid.aspx?NumCode=2332101&amp;PassParam=11092027000000','_blank','width=600,%20height=800,%20resizable=no,%20scrollbars=yes'))" xr:uid="{00000000-0004-0000-0800-0000D8000000}"/>
    <hyperlink ref="C45" r:id="rId218" xr:uid="{00000000-0004-0000-0800-0000D9000000}"/>
    <hyperlink ref="E45" r:id="rId219" xr:uid="{00000000-0004-0000-0800-0000DA000000}"/>
    <hyperlink ref="H45" r:id="rId220" xr:uid="{00000000-0004-0000-0800-0000DB000000}"/>
    <hyperlink ref="I45" r:id="rId221" xr:uid="{00000000-0004-0000-0800-0000DC000000}"/>
    <hyperlink ref="M45" r:id="rId222" xr:uid="{00000000-0004-0000-0800-0000DD000000}"/>
    <hyperlink ref="N45" r:id="rId223" xr:uid="{00000000-0004-0000-0800-0000DE000000}"/>
    <hyperlink ref="Q45" r:id="rId224" xr:uid="{00000000-0004-0000-0800-0000DF000000}"/>
  </hyperlinks>
  <pageMargins left="0.7" right="0.7" top="0.75" bottom="0.75" header="0.511811023622047" footer="0.511811023622047"/>
  <pageSetup paperSize="9" orientation="portrait" horizontalDpi="300" verticalDpi="300" r:id="rId225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ПОЛУСТАЦ(СОП)</vt:lpstr>
      <vt:lpstr>ПОЛУСТАЦ (ДИ)</vt:lpstr>
      <vt:lpstr>ПОЛУСТАЦ (ЧУ 1 степ. пожилые) </vt:lpstr>
      <vt:lpstr>ПОЛУСТАЦ (ЧУ (пожилые)2-3 степе</vt:lpstr>
      <vt:lpstr>на дому</vt:lpstr>
      <vt:lpstr>стационар</vt:lpstr>
      <vt:lpstr>ИТОГО</vt:lpstr>
      <vt:lpstr>ОТЧЕТ 23 полуст</vt:lpstr>
      <vt:lpstr>ОТЧЕТ 23 на дому</vt:lpstr>
      <vt:lpstr>ОТЧЕТ 23 стационар</vt:lpstr>
      <vt:lpstr>ОТЧЕТ 23 срочка</vt:lpstr>
      <vt:lpstr>Лист1</vt:lpstr>
      <vt:lpstr>ИТОГО!Область_печати</vt:lpstr>
      <vt:lpstr>'на дому'!Область_печати</vt:lpstr>
      <vt:lpstr>'ПОЛУСТАЦ (ДИ)'!Область_печати</vt:lpstr>
      <vt:lpstr>'ПОЛУСТАЦ (ЧУ (пожилые)2-3 степе'!Область_печати</vt:lpstr>
      <vt:lpstr>'ПОЛУСТАЦ (ЧУ 1 степ. пожилые) '!Область_печати</vt:lpstr>
      <vt:lpstr>'ПОЛУСТАЦ(СОП)'!Область_печати</vt:lpstr>
      <vt:lpstr>стационар!Область_печати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Марина Сазонова</dc:creator>
  <dc:description/>
  <cp:lastModifiedBy>User</cp:lastModifiedBy>
  <cp:revision>31</cp:revision>
  <cp:lastPrinted>2025-07-02T12:22:12Z</cp:lastPrinted>
  <dcterms:created xsi:type="dcterms:W3CDTF">2016-05-12T09:53:58Z</dcterms:created>
  <dcterms:modified xsi:type="dcterms:W3CDTF">2025-07-15T10:38:56Z</dcterms:modified>
  <dc:language>ru-RU</dc:language>
</cp:coreProperties>
</file>